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3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785" activeTab="1"/>
  </bookViews>
  <sheets>
    <sheet name="Начало" sheetId="1" r:id="rId1"/>
    <sheet name="Главная динамическая таблица" sheetId="2" r:id="rId2"/>
    <sheet name="Конец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7" i="3" l="1"/>
  <c r="C78" i="2"/>
  <c r="D78" i="2"/>
  <c r="E78" i="2"/>
  <c r="F78" i="2"/>
  <c r="G78" i="2"/>
  <c r="H78" i="2"/>
  <c r="I78" i="2"/>
  <c r="J78" i="2"/>
  <c r="K78" i="2"/>
  <c r="L78" i="2"/>
  <c r="M78" i="2"/>
  <c r="N78" i="2"/>
  <c r="O78" i="2"/>
  <c r="P78" i="2"/>
  <c r="Q78" i="2"/>
  <c r="R78" i="2"/>
  <c r="S78" i="2"/>
  <c r="T78" i="2"/>
  <c r="U78" i="2"/>
  <c r="V78" i="2"/>
  <c r="W78" i="2"/>
  <c r="X78" i="2"/>
  <c r="Y78" i="2"/>
  <c r="Z78" i="2"/>
  <c r="AA78" i="2"/>
  <c r="AB78" i="2"/>
  <c r="AC78" i="2"/>
  <c r="AD78" i="2"/>
  <c r="AE78" i="2"/>
  <c r="AF78" i="2"/>
  <c r="AG78" i="2"/>
  <c r="AH78" i="2"/>
  <c r="AI78" i="2"/>
  <c r="AJ78" i="2"/>
  <c r="AK78" i="2"/>
  <c r="AL78" i="2"/>
  <c r="AM78" i="2"/>
  <c r="AN78" i="2"/>
  <c r="AO78" i="2"/>
  <c r="AP78" i="2"/>
  <c r="AQ78" i="2"/>
  <c r="AR78" i="2"/>
  <c r="AS78" i="2"/>
  <c r="AT78" i="2"/>
  <c r="AU78" i="2"/>
  <c r="AV78" i="2"/>
  <c r="AW78" i="2"/>
  <c r="AX78" i="2"/>
  <c r="AY78" i="2"/>
  <c r="AZ78" i="2"/>
  <c r="BA78" i="2"/>
  <c r="BB78" i="2"/>
  <c r="B78" i="2"/>
  <c r="C77" i="3"/>
  <c r="D77" i="3"/>
  <c r="E77" i="3"/>
  <c r="F77" i="3"/>
  <c r="G77" i="3"/>
  <c r="H77" i="3"/>
  <c r="I77" i="3"/>
  <c r="B77" i="3"/>
  <c r="R77" i="3"/>
  <c r="S77" i="3"/>
  <c r="T77" i="3"/>
  <c r="U77" i="3"/>
  <c r="V77" i="3"/>
  <c r="W77" i="3"/>
  <c r="X77" i="3"/>
  <c r="Y77" i="3"/>
  <c r="Z77" i="3"/>
  <c r="AA77" i="3"/>
  <c r="AB77" i="3"/>
  <c r="AC77" i="3"/>
  <c r="Q77" i="3"/>
  <c r="B5" i="3"/>
  <c r="P77" i="3"/>
  <c r="A76" i="3" l="1"/>
  <c r="D77" i="2" l="1"/>
  <c r="M2" i="1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3" i="1" l="1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39" i="3"/>
  <c r="B40" i="3"/>
  <c r="B41" i="3"/>
  <c r="B42" i="3"/>
  <c r="B43" i="3"/>
  <c r="B44" i="3"/>
  <c r="B45" i="3"/>
  <c r="B46" i="3"/>
  <c r="B47" i="3"/>
  <c r="B48" i="3"/>
  <c r="B49" i="3"/>
  <c r="B50" i="3"/>
  <c r="B51" i="3"/>
  <c r="B52" i="3"/>
  <c r="B53" i="3"/>
  <c r="B54" i="3"/>
  <c r="B55" i="3"/>
  <c r="B56" i="3"/>
  <c r="B57" i="3"/>
  <c r="B58" i="3"/>
  <c r="B59" i="3"/>
  <c r="B60" i="3"/>
  <c r="B61" i="3"/>
  <c r="B62" i="3"/>
  <c r="B63" i="3"/>
  <c r="B64" i="3"/>
  <c r="B65" i="3"/>
  <c r="B66" i="3"/>
  <c r="B67" i="3"/>
  <c r="B68" i="3"/>
  <c r="B69" i="3"/>
  <c r="B70" i="3"/>
  <c r="B71" i="3"/>
  <c r="B72" i="3"/>
  <c r="B73" i="3"/>
  <c r="B74" i="3"/>
  <c r="B75" i="3"/>
  <c r="B76" i="3"/>
  <c r="B6" i="3"/>
  <c r="P76" i="3"/>
  <c r="A66" i="3"/>
  <c r="A67" i="3"/>
  <c r="P67" i="3" s="1"/>
  <c r="A68" i="3"/>
  <c r="A69" i="3"/>
  <c r="C69" i="3" s="1"/>
  <c r="A70" i="3"/>
  <c r="A71" i="3"/>
  <c r="P71" i="3" s="1"/>
  <c r="A72" i="3"/>
  <c r="A73" i="3"/>
  <c r="C73" i="3" s="1"/>
  <c r="A74" i="3"/>
  <c r="A75" i="3"/>
  <c r="P75" i="3" s="1"/>
  <c r="A23" i="3"/>
  <c r="A24" i="3"/>
  <c r="P24" i="3" s="1"/>
  <c r="A25" i="3"/>
  <c r="A26" i="3"/>
  <c r="P26" i="3" s="1"/>
  <c r="A27" i="3"/>
  <c r="A28" i="3"/>
  <c r="P28" i="3" s="1"/>
  <c r="A29" i="3"/>
  <c r="A30" i="3"/>
  <c r="P30" i="3" s="1"/>
  <c r="A31" i="3"/>
  <c r="A32" i="3"/>
  <c r="P32" i="3" s="1"/>
  <c r="A33" i="3"/>
  <c r="A34" i="3"/>
  <c r="P34" i="3" s="1"/>
  <c r="A35" i="3"/>
  <c r="A36" i="3"/>
  <c r="P36" i="3" s="1"/>
  <c r="A37" i="3"/>
  <c r="A38" i="3"/>
  <c r="P38" i="3" s="1"/>
  <c r="A39" i="3"/>
  <c r="A40" i="3"/>
  <c r="P40" i="3" s="1"/>
  <c r="A41" i="3"/>
  <c r="A42" i="3"/>
  <c r="P42" i="3" s="1"/>
  <c r="A43" i="3"/>
  <c r="A44" i="3"/>
  <c r="P44" i="3" s="1"/>
  <c r="A45" i="3"/>
  <c r="A46" i="3"/>
  <c r="P46" i="3" s="1"/>
  <c r="A47" i="3"/>
  <c r="A48" i="3"/>
  <c r="P48" i="3" s="1"/>
  <c r="A49" i="3"/>
  <c r="A50" i="3"/>
  <c r="P50" i="3" s="1"/>
  <c r="A51" i="3"/>
  <c r="A52" i="3"/>
  <c r="P52" i="3" s="1"/>
  <c r="A53" i="3"/>
  <c r="A54" i="3"/>
  <c r="P54" i="3" s="1"/>
  <c r="A55" i="3"/>
  <c r="A56" i="3"/>
  <c r="P56" i="3" s="1"/>
  <c r="A57" i="3"/>
  <c r="A58" i="3"/>
  <c r="P58" i="3" s="1"/>
  <c r="A59" i="3"/>
  <c r="A60" i="3"/>
  <c r="P60" i="3" s="1"/>
  <c r="A61" i="3"/>
  <c r="A62" i="3"/>
  <c r="P62" i="3" s="1"/>
  <c r="A63" i="3"/>
  <c r="A64" i="3"/>
  <c r="P64" i="3" s="1"/>
  <c r="A65" i="3"/>
  <c r="A6" i="3"/>
  <c r="C6" i="3" s="1"/>
  <c r="A7" i="3"/>
  <c r="A8" i="3"/>
  <c r="P8" i="3" s="1"/>
  <c r="A9" i="3"/>
  <c r="A10" i="3"/>
  <c r="P10" i="3" s="1"/>
  <c r="A11" i="3"/>
  <c r="A12" i="3"/>
  <c r="P12" i="3" s="1"/>
  <c r="A13" i="3"/>
  <c r="A14" i="3"/>
  <c r="P14" i="3" s="1"/>
  <c r="A15" i="3"/>
  <c r="A16" i="3"/>
  <c r="P16" i="3" s="1"/>
  <c r="A17" i="3"/>
  <c r="A18" i="3"/>
  <c r="P18" i="3" s="1"/>
  <c r="A19" i="3"/>
  <c r="A20" i="3"/>
  <c r="P20" i="3" s="1"/>
  <c r="A21" i="3"/>
  <c r="A22" i="3"/>
  <c r="P22" i="3" s="1"/>
  <c r="A5" i="3"/>
  <c r="P5" i="3" s="1"/>
  <c r="C74" i="3" l="1"/>
  <c r="C72" i="3"/>
  <c r="C70" i="3"/>
  <c r="C68" i="3"/>
  <c r="C66" i="3"/>
  <c r="C21" i="3"/>
  <c r="C19" i="3"/>
  <c r="C17" i="3"/>
  <c r="C15" i="3"/>
  <c r="C13" i="3"/>
  <c r="C11" i="3"/>
  <c r="C9" i="3"/>
  <c r="C7" i="3"/>
  <c r="C65" i="3"/>
  <c r="C63" i="3"/>
  <c r="C61" i="3"/>
  <c r="C59" i="3"/>
  <c r="C57" i="3"/>
  <c r="C55" i="3"/>
  <c r="C53" i="3"/>
  <c r="C51" i="3"/>
  <c r="C49" i="3"/>
  <c r="C47" i="3"/>
  <c r="C45" i="3"/>
  <c r="C43" i="3"/>
  <c r="C41" i="3"/>
  <c r="C39" i="3"/>
  <c r="C37" i="3"/>
  <c r="C35" i="3"/>
  <c r="C33" i="3"/>
  <c r="C31" i="3"/>
  <c r="C29" i="3"/>
  <c r="C27" i="3"/>
  <c r="C25" i="3"/>
  <c r="C23" i="3"/>
  <c r="C75" i="3"/>
  <c r="C67" i="3"/>
  <c r="P6" i="3"/>
  <c r="P74" i="3"/>
  <c r="P72" i="3"/>
  <c r="P70" i="3"/>
  <c r="P68" i="3"/>
  <c r="P66" i="3"/>
  <c r="C71" i="3"/>
  <c r="P73" i="3"/>
  <c r="P69" i="3"/>
  <c r="P65" i="3"/>
  <c r="P63" i="3"/>
  <c r="P61" i="3"/>
  <c r="P59" i="3"/>
  <c r="P57" i="3"/>
  <c r="P55" i="3"/>
  <c r="P53" i="3"/>
  <c r="P51" i="3"/>
  <c r="P49" i="3"/>
  <c r="P47" i="3"/>
  <c r="P45" i="3"/>
  <c r="P43" i="3"/>
  <c r="P41" i="3"/>
  <c r="P39" i="3"/>
  <c r="P37" i="3"/>
  <c r="P35" i="3"/>
  <c r="P33" i="3"/>
  <c r="P31" i="3"/>
  <c r="P29" i="3"/>
  <c r="P27" i="3"/>
  <c r="P25" i="3"/>
  <c r="P23" i="3"/>
  <c r="P21" i="3"/>
  <c r="P19" i="3"/>
  <c r="P17" i="3"/>
  <c r="P15" i="3"/>
  <c r="P13" i="3"/>
  <c r="P11" i="3"/>
  <c r="P9" i="3"/>
  <c r="P7" i="3"/>
  <c r="C22" i="3"/>
  <c r="C20" i="3"/>
  <c r="C18" i="3"/>
  <c r="C16" i="3"/>
  <c r="C14" i="3"/>
  <c r="C12" i="3"/>
  <c r="C10" i="3"/>
  <c r="C8" i="3"/>
  <c r="C64" i="3"/>
  <c r="C62" i="3"/>
  <c r="C60" i="3"/>
  <c r="C58" i="3"/>
  <c r="C56" i="3"/>
  <c r="C54" i="3"/>
  <c r="C52" i="3"/>
  <c r="C50" i="3"/>
  <c r="C48" i="3"/>
  <c r="C46" i="3"/>
  <c r="C44" i="3"/>
  <c r="C42" i="3"/>
  <c r="C40" i="3"/>
  <c r="C38" i="3"/>
  <c r="C36" i="3"/>
  <c r="C34" i="3"/>
  <c r="C32" i="3"/>
  <c r="C30" i="3"/>
  <c r="C28" i="3"/>
  <c r="C26" i="3"/>
  <c r="C24" i="3"/>
  <c r="C76" i="3"/>
  <c r="C5" i="3"/>
  <c r="Q2" i="1"/>
  <c r="W2" i="1" l="1"/>
  <c r="V2" i="1"/>
  <c r="C6" i="2" s="1"/>
  <c r="Q3" i="1"/>
  <c r="W3" i="1" s="1"/>
  <c r="Q4" i="1"/>
  <c r="W4" i="1" s="1"/>
  <c r="Q5" i="1"/>
  <c r="W5" i="1" s="1"/>
  <c r="Q6" i="1"/>
  <c r="W6" i="1" s="1"/>
  <c r="Q7" i="1"/>
  <c r="W7" i="1" s="1"/>
  <c r="Q8" i="1"/>
  <c r="W8" i="1" s="1"/>
  <c r="Q9" i="1"/>
  <c r="W9" i="1" s="1"/>
  <c r="Q10" i="1"/>
  <c r="W10" i="1" s="1"/>
  <c r="Q11" i="1"/>
  <c r="W11" i="1" s="1"/>
  <c r="Q12" i="1"/>
  <c r="W12" i="1" s="1"/>
  <c r="Q13" i="1"/>
  <c r="W13" i="1" s="1"/>
  <c r="Q14" i="1"/>
  <c r="W14" i="1" s="1"/>
  <c r="Q15" i="1"/>
  <c r="W15" i="1" s="1"/>
  <c r="Q16" i="1"/>
  <c r="W16" i="1" s="1"/>
  <c r="Q17" i="1"/>
  <c r="W17" i="1" s="1"/>
  <c r="Q18" i="1"/>
  <c r="W18" i="1" s="1"/>
  <c r="Q19" i="1"/>
  <c r="W19" i="1" s="1"/>
  <c r="Q20" i="1"/>
  <c r="W20" i="1" s="1"/>
  <c r="Q21" i="1"/>
  <c r="W21" i="1" s="1"/>
  <c r="Q22" i="1"/>
  <c r="W22" i="1" s="1"/>
  <c r="Q23" i="1"/>
  <c r="W23" i="1" s="1"/>
  <c r="Q24" i="1"/>
  <c r="W24" i="1" s="1"/>
  <c r="Q25" i="1"/>
  <c r="W25" i="1" s="1"/>
  <c r="Q26" i="1"/>
  <c r="W26" i="1" s="1"/>
  <c r="Q27" i="1"/>
  <c r="W27" i="1" s="1"/>
  <c r="Q28" i="1"/>
  <c r="V28" i="1" s="1"/>
  <c r="C32" i="2" s="1"/>
  <c r="Q29" i="1"/>
  <c r="W29" i="1" s="1"/>
  <c r="Q30" i="1"/>
  <c r="V30" i="1" s="1"/>
  <c r="C34" i="2" s="1"/>
  <c r="Q31" i="1"/>
  <c r="W31" i="1" s="1"/>
  <c r="Q32" i="1"/>
  <c r="V32" i="1" s="1"/>
  <c r="C36" i="2" s="1"/>
  <c r="Q33" i="1"/>
  <c r="W33" i="1" s="1"/>
  <c r="Q34" i="1"/>
  <c r="V34" i="1" s="1"/>
  <c r="C38" i="2" s="1"/>
  <c r="Q35" i="1"/>
  <c r="W35" i="1" s="1"/>
  <c r="Q36" i="1"/>
  <c r="V36" i="1" s="1"/>
  <c r="C40" i="2" s="1"/>
  <c r="Q37" i="1"/>
  <c r="W37" i="1" s="1"/>
  <c r="Q38" i="1"/>
  <c r="V38" i="1" s="1"/>
  <c r="C42" i="2" s="1"/>
  <c r="Q39" i="1"/>
  <c r="W39" i="1" s="1"/>
  <c r="Q40" i="1"/>
  <c r="V40" i="1" s="1"/>
  <c r="C44" i="2" s="1"/>
  <c r="Q41" i="1"/>
  <c r="W41" i="1" s="1"/>
  <c r="Q42" i="1"/>
  <c r="V42" i="1" s="1"/>
  <c r="C46" i="2" s="1"/>
  <c r="Q43" i="1"/>
  <c r="W43" i="1" s="1"/>
  <c r="Q44" i="1"/>
  <c r="V44" i="1" s="1"/>
  <c r="C48" i="2" s="1"/>
  <c r="Q45" i="1"/>
  <c r="W45" i="1" s="1"/>
  <c r="Q46" i="1"/>
  <c r="V46" i="1" s="1"/>
  <c r="C50" i="2" s="1"/>
  <c r="Q47" i="1"/>
  <c r="W47" i="1" s="1"/>
  <c r="Q48" i="1"/>
  <c r="V48" i="1" s="1"/>
  <c r="C52" i="2" s="1"/>
  <c r="Q49" i="1"/>
  <c r="W49" i="1" s="1"/>
  <c r="Q50" i="1"/>
  <c r="V50" i="1" s="1"/>
  <c r="C54" i="2" s="1"/>
  <c r="Q51" i="1"/>
  <c r="W51" i="1" s="1"/>
  <c r="Q52" i="1"/>
  <c r="V52" i="1" s="1"/>
  <c r="C56" i="2" s="1"/>
  <c r="Q53" i="1"/>
  <c r="W53" i="1" s="1"/>
  <c r="Q54" i="1"/>
  <c r="V54" i="1" s="1"/>
  <c r="C58" i="2" s="1"/>
  <c r="Q55" i="1"/>
  <c r="W55" i="1" s="1"/>
  <c r="Q56" i="1"/>
  <c r="V56" i="1" s="1"/>
  <c r="C60" i="2" s="1"/>
  <c r="Q57" i="1"/>
  <c r="W57" i="1" s="1"/>
  <c r="Q58" i="1"/>
  <c r="V58" i="1" s="1"/>
  <c r="C62" i="2" s="1"/>
  <c r="Q59" i="1"/>
  <c r="W59" i="1" s="1"/>
  <c r="Q60" i="1"/>
  <c r="V60" i="1" s="1"/>
  <c r="C64" i="2" s="1"/>
  <c r="Q61" i="1"/>
  <c r="W61" i="1" s="1"/>
  <c r="Q62" i="1"/>
  <c r="V62" i="1" s="1"/>
  <c r="C66" i="2" s="1"/>
  <c r="Q63" i="1"/>
  <c r="W63" i="1" s="1"/>
  <c r="Q64" i="1"/>
  <c r="V64" i="1" s="1"/>
  <c r="C68" i="2" s="1"/>
  <c r="Q65" i="1"/>
  <c r="W65" i="1" s="1"/>
  <c r="Q66" i="1"/>
  <c r="V66" i="1" s="1"/>
  <c r="C70" i="2" s="1"/>
  <c r="Q67" i="1"/>
  <c r="W67" i="1" s="1"/>
  <c r="Q68" i="1"/>
  <c r="V68" i="1" s="1"/>
  <c r="C72" i="2" s="1"/>
  <c r="Q69" i="1"/>
  <c r="W69" i="1" s="1"/>
  <c r="Q70" i="1"/>
  <c r="V70" i="1" s="1"/>
  <c r="C74" i="2" s="1"/>
  <c r="Q71" i="1"/>
  <c r="W71" i="1" s="1"/>
  <c r="Q72" i="1"/>
  <c r="V72" i="1" s="1"/>
  <c r="C76" i="2" s="1"/>
  <c r="Q73" i="1"/>
  <c r="W73" i="1" s="1"/>
  <c r="M56" i="1"/>
  <c r="V26" i="1" l="1"/>
  <c r="C30" i="2" s="1"/>
  <c r="V24" i="1"/>
  <c r="C28" i="2" s="1"/>
  <c r="V22" i="1"/>
  <c r="C26" i="2" s="1"/>
  <c r="V20" i="1"/>
  <c r="C24" i="2" s="1"/>
  <c r="V18" i="1"/>
  <c r="C22" i="2" s="1"/>
  <c r="V16" i="1"/>
  <c r="C20" i="2" s="1"/>
  <c r="V14" i="1"/>
  <c r="C18" i="2" s="1"/>
  <c r="V12" i="1"/>
  <c r="C16" i="2" s="1"/>
  <c r="V10" i="1"/>
  <c r="C14" i="2" s="1"/>
  <c r="V8" i="1"/>
  <c r="C12" i="2" s="1"/>
  <c r="V6" i="1"/>
  <c r="C10" i="2" s="1"/>
  <c r="V4" i="1"/>
  <c r="C8" i="2" s="1"/>
  <c r="V73" i="1"/>
  <c r="C77" i="2" s="1"/>
  <c r="V71" i="1"/>
  <c r="C75" i="2" s="1"/>
  <c r="V69" i="1"/>
  <c r="C73" i="2" s="1"/>
  <c r="V67" i="1"/>
  <c r="C71" i="2" s="1"/>
  <c r="V65" i="1"/>
  <c r="C69" i="2" s="1"/>
  <c r="V63" i="1"/>
  <c r="C67" i="2" s="1"/>
  <c r="V61" i="1"/>
  <c r="C65" i="2" s="1"/>
  <c r="V59" i="1"/>
  <c r="C63" i="2" s="1"/>
  <c r="V57" i="1"/>
  <c r="C61" i="2" s="1"/>
  <c r="V55" i="1"/>
  <c r="C59" i="2" s="1"/>
  <c r="V53" i="1"/>
  <c r="C57" i="2" s="1"/>
  <c r="V51" i="1"/>
  <c r="C55" i="2" s="1"/>
  <c r="V49" i="1"/>
  <c r="C53" i="2" s="1"/>
  <c r="V47" i="1"/>
  <c r="C51" i="2" s="1"/>
  <c r="V45" i="1"/>
  <c r="C49" i="2" s="1"/>
  <c r="V43" i="1"/>
  <c r="C47" i="2" s="1"/>
  <c r="V41" i="1"/>
  <c r="C45" i="2" s="1"/>
  <c r="V39" i="1"/>
  <c r="C43" i="2" s="1"/>
  <c r="V37" i="1"/>
  <c r="C41" i="2" s="1"/>
  <c r="V35" i="1"/>
  <c r="C39" i="2" s="1"/>
  <c r="V33" i="1"/>
  <c r="C37" i="2" s="1"/>
  <c r="V31" i="1"/>
  <c r="C35" i="2" s="1"/>
  <c r="V29" i="1"/>
  <c r="C33" i="2" s="1"/>
  <c r="W72" i="1"/>
  <c r="W70" i="1"/>
  <c r="W68" i="1"/>
  <c r="W66" i="1"/>
  <c r="W64" i="1"/>
  <c r="W62" i="1"/>
  <c r="W60" i="1"/>
  <c r="W58" i="1"/>
  <c r="W56" i="1"/>
  <c r="W54" i="1"/>
  <c r="W52" i="1"/>
  <c r="W50" i="1"/>
  <c r="W48" i="1"/>
  <c r="W46" i="1"/>
  <c r="W44" i="1"/>
  <c r="W42" i="1"/>
  <c r="W40" i="1"/>
  <c r="W38" i="1"/>
  <c r="W36" i="1"/>
  <c r="W34" i="1"/>
  <c r="W32" i="1"/>
  <c r="W30" i="1"/>
  <c r="W28" i="1"/>
  <c r="V27" i="1"/>
  <c r="C31" i="2" s="1"/>
  <c r="V25" i="1"/>
  <c r="C29" i="2" s="1"/>
  <c r="V23" i="1"/>
  <c r="C27" i="2" s="1"/>
  <c r="V21" i="1"/>
  <c r="C25" i="2" s="1"/>
  <c r="V19" i="1"/>
  <c r="C23" i="2" s="1"/>
  <c r="V17" i="1"/>
  <c r="C21" i="2" s="1"/>
  <c r="V15" i="1"/>
  <c r="C19" i="2" s="1"/>
  <c r="V13" i="1"/>
  <c r="C17" i="2" s="1"/>
  <c r="V11" i="1"/>
  <c r="C15" i="2" s="1"/>
  <c r="V9" i="1"/>
  <c r="C13" i="2" s="1"/>
  <c r="V7" i="1"/>
  <c r="C11" i="2" s="1"/>
  <c r="V5" i="1"/>
  <c r="C9" i="2" s="1"/>
  <c r="V3" i="1"/>
  <c r="C7" i="2" s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K3" i="1"/>
  <c r="P3" i="1" s="1"/>
  <c r="X3" i="1" s="1"/>
  <c r="E7" i="2" s="1"/>
  <c r="P2" i="1"/>
  <c r="M3" i="1"/>
  <c r="M4" i="1"/>
  <c r="K4" i="1" l="1"/>
  <c r="K5" i="1" s="1"/>
  <c r="K6" i="1" s="1"/>
  <c r="Y2" i="1"/>
  <c r="D6" i="2" s="1"/>
  <c r="X2" i="1"/>
  <c r="E6" i="2" s="1"/>
  <c r="P6" i="1"/>
  <c r="X6" i="1" s="1"/>
  <c r="E10" i="2" s="1"/>
  <c r="K7" i="1"/>
  <c r="K8" i="1" s="1"/>
  <c r="K9" i="1" s="1"/>
  <c r="K10" i="1" s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K39" i="1" s="1"/>
  <c r="K40" i="1" s="1"/>
  <c r="K41" i="1" s="1"/>
  <c r="K42" i="1" s="1"/>
  <c r="K43" i="1" s="1"/>
  <c r="K44" i="1" s="1"/>
  <c r="K45" i="1" s="1"/>
  <c r="K46" i="1" s="1"/>
  <c r="K47" i="1" s="1"/>
  <c r="K48" i="1" s="1"/>
  <c r="K49" i="1" s="1"/>
  <c r="K50" i="1" s="1"/>
  <c r="K51" i="1" s="1"/>
  <c r="P5" i="1"/>
  <c r="X5" i="1" s="1"/>
  <c r="E9" i="2" s="1"/>
  <c r="P4" i="1"/>
  <c r="X4" i="1" l="1"/>
  <c r="E8" i="2" s="1"/>
  <c r="P51" i="1"/>
  <c r="X51" i="1" s="1"/>
  <c r="E55" i="2" s="1"/>
  <c r="K52" i="1"/>
  <c r="P7" i="1"/>
  <c r="X7" i="1" s="1"/>
  <c r="E11" i="2" s="1"/>
  <c r="K53" i="1" l="1"/>
  <c r="P52" i="1"/>
  <c r="X52" i="1" s="1"/>
  <c r="E56" i="2" s="1"/>
  <c r="P8" i="1"/>
  <c r="X8" i="1" s="1"/>
  <c r="E12" i="2" s="1"/>
  <c r="K54" i="1" l="1"/>
  <c r="P53" i="1"/>
  <c r="X53" i="1" s="1"/>
  <c r="E57" i="2" s="1"/>
  <c r="P9" i="1"/>
  <c r="X9" i="1" s="1"/>
  <c r="E13" i="2" s="1"/>
  <c r="K55" i="1" l="1"/>
  <c r="P54" i="1"/>
  <c r="P10" i="1"/>
  <c r="X10" i="1" s="1"/>
  <c r="E14" i="2" s="1"/>
  <c r="X54" i="1" l="1"/>
  <c r="E58" i="2" s="1"/>
  <c r="K56" i="1"/>
  <c r="P55" i="1"/>
  <c r="X55" i="1" s="1"/>
  <c r="E59" i="2" s="1"/>
  <c r="P11" i="1"/>
  <c r="X11" i="1" s="1"/>
  <c r="E15" i="2" s="1"/>
  <c r="K57" i="1" l="1"/>
  <c r="P56" i="1"/>
  <c r="X56" i="1" s="1"/>
  <c r="E60" i="2" s="1"/>
  <c r="P12" i="1"/>
  <c r="X12" i="1" s="1"/>
  <c r="E16" i="2" s="1"/>
  <c r="K58" i="1" l="1"/>
  <c r="P57" i="1"/>
  <c r="X57" i="1" s="1"/>
  <c r="E61" i="2" s="1"/>
  <c r="P13" i="1"/>
  <c r="X13" i="1" s="1"/>
  <c r="E17" i="2" s="1"/>
  <c r="K59" i="1" l="1"/>
  <c r="P58" i="1"/>
  <c r="P14" i="1"/>
  <c r="X14" i="1" s="1"/>
  <c r="E18" i="2" s="1"/>
  <c r="X58" i="1" l="1"/>
  <c r="E62" i="2" s="1"/>
  <c r="K60" i="1"/>
  <c r="P59" i="1"/>
  <c r="X59" i="1" s="1"/>
  <c r="E63" i="2" s="1"/>
  <c r="P15" i="1"/>
  <c r="X15" i="1" s="1"/>
  <c r="E19" i="2" s="1"/>
  <c r="K61" i="1" l="1"/>
  <c r="P60" i="1"/>
  <c r="X60" i="1" s="1"/>
  <c r="E64" i="2" s="1"/>
  <c r="P16" i="1"/>
  <c r="X16" i="1" s="1"/>
  <c r="E20" i="2" s="1"/>
  <c r="K62" i="1" l="1"/>
  <c r="P61" i="1"/>
  <c r="X61" i="1" s="1"/>
  <c r="E65" i="2" s="1"/>
  <c r="P17" i="1"/>
  <c r="X17" i="1" s="1"/>
  <c r="E21" i="2" s="1"/>
  <c r="K63" i="1" l="1"/>
  <c r="P62" i="1"/>
  <c r="P18" i="1"/>
  <c r="X18" i="1" s="1"/>
  <c r="E22" i="2" s="1"/>
  <c r="X62" i="1" l="1"/>
  <c r="E66" i="2" s="1"/>
  <c r="K64" i="1"/>
  <c r="P63" i="1"/>
  <c r="X63" i="1" s="1"/>
  <c r="E67" i="2" s="1"/>
  <c r="P19" i="1"/>
  <c r="X19" i="1" s="1"/>
  <c r="E23" i="2" s="1"/>
  <c r="K65" i="1" l="1"/>
  <c r="P64" i="1"/>
  <c r="X64" i="1" s="1"/>
  <c r="E68" i="2" s="1"/>
  <c r="P20" i="1"/>
  <c r="X20" i="1" s="1"/>
  <c r="E24" i="2" s="1"/>
  <c r="K66" i="1" l="1"/>
  <c r="P65" i="1"/>
  <c r="X65" i="1" s="1"/>
  <c r="E69" i="2" s="1"/>
  <c r="P21" i="1"/>
  <c r="X21" i="1" s="1"/>
  <c r="E25" i="2" s="1"/>
  <c r="K67" i="1" l="1"/>
  <c r="P66" i="1"/>
  <c r="P22" i="1"/>
  <c r="X22" i="1" s="1"/>
  <c r="E26" i="2" s="1"/>
  <c r="X66" i="1" l="1"/>
  <c r="E70" i="2" s="1"/>
  <c r="K68" i="1"/>
  <c r="P67" i="1"/>
  <c r="X67" i="1" s="1"/>
  <c r="E71" i="2" s="1"/>
  <c r="P23" i="1"/>
  <c r="X23" i="1" s="1"/>
  <c r="E27" i="2" s="1"/>
  <c r="K69" i="1" l="1"/>
  <c r="P68" i="1"/>
  <c r="X68" i="1" s="1"/>
  <c r="E72" i="2" s="1"/>
  <c r="P24" i="1"/>
  <c r="X24" i="1" s="1"/>
  <c r="E28" i="2" s="1"/>
  <c r="K70" i="1" l="1"/>
  <c r="P69" i="1"/>
  <c r="X69" i="1" s="1"/>
  <c r="E73" i="2" s="1"/>
  <c r="P25" i="1"/>
  <c r="X25" i="1" s="1"/>
  <c r="E29" i="2" s="1"/>
  <c r="K71" i="1" l="1"/>
  <c r="P70" i="1"/>
  <c r="P26" i="1"/>
  <c r="X26" i="1" s="1"/>
  <c r="E30" i="2" s="1"/>
  <c r="X70" i="1" l="1"/>
  <c r="E74" i="2" s="1"/>
  <c r="K72" i="1"/>
  <c r="P71" i="1"/>
  <c r="X71" i="1" s="1"/>
  <c r="E75" i="2" s="1"/>
  <c r="P27" i="1"/>
  <c r="X27" i="1" s="1"/>
  <c r="E31" i="2" s="1"/>
  <c r="K73" i="1" l="1"/>
  <c r="P73" i="1" s="1"/>
  <c r="X73" i="1" s="1"/>
  <c r="E77" i="2" s="1"/>
  <c r="P72" i="1"/>
  <c r="X72" i="1" s="1"/>
  <c r="E76" i="2" s="1"/>
  <c r="P28" i="1"/>
  <c r="X28" i="1" s="1"/>
  <c r="E32" i="2" s="1"/>
  <c r="P29" i="1" l="1"/>
  <c r="X29" i="1" s="1"/>
  <c r="E33" i="2" s="1"/>
  <c r="P30" i="1" l="1"/>
  <c r="X30" i="1" s="1"/>
  <c r="E34" i="2" s="1"/>
  <c r="P31" i="1" l="1"/>
  <c r="X31" i="1" s="1"/>
  <c r="E35" i="2" s="1"/>
  <c r="B3" i="1"/>
  <c r="F3" i="1" s="1"/>
  <c r="E3" i="1"/>
  <c r="E7" i="1"/>
  <c r="C7" i="1"/>
  <c r="C3" i="1"/>
  <c r="G3" i="1" s="1"/>
  <c r="N5" i="1" l="1"/>
  <c r="O5" i="1" s="1"/>
  <c r="N8" i="1"/>
  <c r="O8" i="1" s="1"/>
  <c r="N9" i="1"/>
  <c r="O9" i="1" s="1"/>
  <c r="N12" i="1"/>
  <c r="O12" i="1" s="1"/>
  <c r="N13" i="1"/>
  <c r="O13" i="1" s="1"/>
  <c r="N16" i="1"/>
  <c r="O16" i="1" s="1"/>
  <c r="N17" i="1"/>
  <c r="O17" i="1" s="1"/>
  <c r="N20" i="1"/>
  <c r="O20" i="1" s="1"/>
  <c r="N21" i="1"/>
  <c r="O21" i="1" s="1"/>
  <c r="N24" i="1"/>
  <c r="O24" i="1" s="1"/>
  <c r="N25" i="1"/>
  <c r="O25" i="1" s="1"/>
  <c r="N28" i="1"/>
  <c r="O28" i="1" s="1"/>
  <c r="N29" i="1"/>
  <c r="O29" i="1" s="1"/>
  <c r="N71" i="1"/>
  <c r="O71" i="1" s="1"/>
  <c r="N6" i="1"/>
  <c r="O6" i="1" s="1"/>
  <c r="N7" i="1"/>
  <c r="O7" i="1" s="1"/>
  <c r="N10" i="1"/>
  <c r="O10" i="1" s="1"/>
  <c r="N11" i="1"/>
  <c r="O11" i="1" s="1"/>
  <c r="N14" i="1"/>
  <c r="O14" i="1" s="1"/>
  <c r="N15" i="1"/>
  <c r="O15" i="1" s="1"/>
  <c r="N18" i="1"/>
  <c r="O18" i="1" s="1"/>
  <c r="N19" i="1"/>
  <c r="O19" i="1" s="1"/>
  <c r="N22" i="1"/>
  <c r="O22" i="1" s="1"/>
  <c r="N23" i="1"/>
  <c r="O23" i="1" s="1"/>
  <c r="N26" i="1"/>
  <c r="O26" i="1" s="1"/>
  <c r="N27" i="1"/>
  <c r="O27" i="1" s="1"/>
  <c r="N30" i="1"/>
  <c r="O30" i="1" s="1"/>
  <c r="N31" i="1"/>
  <c r="O31" i="1" s="1"/>
  <c r="N51" i="1"/>
  <c r="O51" i="1" s="1"/>
  <c r="N55" i="1"/>
  <c r="O55" i="1" s="1"/>
  <c r="N56" i="1"/>
  <c r="O56" i="1" s="1"/>
  <c r="N57" i="1"/>
  <c r="O57" i="1" s="1"/>
  <c r="N60" i="1"/>
  <c r="O60" i="1" s="1"/>
  <c r="N61" i="1"/>
  <c r="O61" i="1" s="1"/>
  <c r="N64" i="1"/>
  <c r="O64" i="1" s="1"/>
  <c r="N65" i="1"/>
  <c r="O65" i="1" s="1"/>
  <c r="N68" i="1"/>
  <c r="O68" i="1" s="1"/>
  <c r="N69" i="1"/>
  <c r="O69" i="1" s="1"/>
  <c r="N72" i="1"/>
  <c r="O72" i="1" s="1"/>
  <c r="N73" i="1"/>
  <c r="O73" i="1" s="1"/>
  <c r="N2" i="1"/>
  <c r="O2" i="1" s="1"/>
  <c r="N52" i="1"/>
  <c r="O52" i="1" s="1"/>
  <c r="N53" i="1"/>
  <c r="O53" i="1" s="1"/>
  <c r="N59" i="1"/>
  <c r="O59" i="1" s="1"/>
  <c r="N63" i="1"/>
  <c r="O63" i="1" s="1"/>
  <c r="N67" i="1"/>
  <c r="O67" i="1" s="1"/>
  <c r="N3" i="1"/>
  <c r="O3" i="1" s="1"/>
  <c r="N4" i="1"/>
  <c r="O4" i="1" s="1"/>
  <c r="N54" i="1"/>
  <c r="O54" i="1" s="1"/>
  <c r="N58" i="1"/>
  <c r="O58" i="1" s="1"/>
  <c r="N62" i="1"/>
  <c r="O62" i="1" s="1"/>
  <c r="N66" i="1"/>
  <c r="O66" i="1" s="1"/>
  <c r="N70" i="1"/>
  <c r="O70" i="1" s="1"/>
  <c r="H3" i="1"/>
  <c r="H2" i="1" s="1"/>
  <c r="D7" i="1"/>
  <c r="B7" i="1"/>
  <c r="P32" i="1"/>
  <c r="X32" i="1" s="1"/>
  <c r="E36" i="2" s="1"/>
  <c r="B66" i="2" l="1"/>
  <c r="R62" i="1"/>
  <c r="F66" i="2" s="1"/>
  <c r="U62" i="1"/>
  <c r="S62" i="1"/>
  <c r="T62" i="1"/>
  <c r="B70" i="2"/>
  <c r="R66" i="1"/>
  <c r="F70" i="2" s="1"/>
  <c r="U66" i="1"/>
  <c r="S66" i="1"/>
  <c r="T66" i="1"/>
  <c r="B62" i="2"/>
  <c r="R58" i="1"/>
  <c r="F62" i="2" s="1"/>
  <c r="U58" i="1"/>
  <c r="S58" i="1"/>
  <c r="T58" i="1"/>
  <c r="R4" i="1"/>
  <c r="F8" i="2" s="1"/>
  <c r="T4" i="1"/>
  <c r="B8" i="2"/>
  <c r="U4" i="1"/>
  <c r="S4" i="1"/>
  <c r="R67" i="1"/>
  <c r="F71" i="2" s="1"/>
  <c r="B71" i="2"/>
  <c r="U67" i="1"/>
  <c r="T67" i="1"/>
  <c r="S67" i="1"/>
  <c r="R59" i="1"/>
  <c r="F63" i="2" s="1"/>
  <c r="B63" i="2"/>
  <c r="U59" i="1"/>
  <c r="T59" i="1"/>
  <c r="S59" i="1"/>
  <c r="R52" i="1"/>
  <c r="F56" i="2" s="1"/>
  <c r="B56" i="2"/>
  <c r="U52" i="1"/>
  <c r="S52" i="1"/>
  <c r="T52" i="1"/>
  <c r="B6" i="2"/>
  <c r="T2" i="1"/>
  <c r="R2" i="1"/>
  <c r="F6" i="2" s="1"/>
  <c r="S2" i="1"/>
  <c r="U2" i="1"/>
  <c r="B76" i="2"/>
  <c r="T72" i="1"/>
  <c r="R72" i="1"/>
  <c r="F76" i="2" s="1"/>
  <c r="U72" i="1"/>
  <c r="S72" i="1"/>
  <c r="R68" i="1"/>
  <c r="F72" i="2" s="1"/>
  <c r="B72" i="2"/>
  <c r="U68" i="1"/>
  <c r="S68" i="1"/>
  <c r="T68" i="1"/>
  <c r="R64" i="1"/>
  <c r="F68" i="2" s="1"/>
  <c r="B68" i="2"/>
  <c r="U64" i="1"/>
  <c r="S64" i="1"/>
  <c r="T64" i="1"/>
  <c r="R60" i="1"/>
  <c r="F64" i="2" s="1"/>
  <c r="B64" i="2"/>
  <c r="U60" i="1"/>
  <c r="S60" i="1"/>
  <c r="T60" i="1"/>
  <c r="R56" i="1"/>
  <c r="F60" i="2" s="1"/>
  <c r="B60" i="2"/>
  <c r="U56" i="1"/>
  <c r="S56" i="1"/>
  <c r="T56" i="1"/>
  <c r="R51" i="1"/>
  <c r="F55" i="2" s="1"/>
  <c r="B55" i="2"/>
  <c r="U51" i="1"/>
  <c r="T51" i="1"/>
  <c r="S51" i="1"/>
  <c r="R31" i="1"/>
  <c r="F35" i="2" s="1"/>
  <c r="B35" i="2"/>
  <c r="U31" i="1"/>
  <c r="T31" i="1"/>
  <c r="S31" i="1"/>
  <c r="R27" i="1"/>
  <c r="F31" i="2" s="1"/>
  <c r="B31" i="2"/>
  <c r="U27" i="1"/>
  <c r="T27" i="1"/>
  <c r="S27" i="1"/>
  <c r="R23" i="1"/>
  <c r="F27" i="2" s="1"/>
  <c r="B27" i="2"/>
  <c r="U23" i="1"/>
  <c r="T23" i="1"/>
  <c r="S23" i="1"/>
  <c r="R19" i="1"/>
  <c r="F23" i="2" s="1"/>
  <c r="B23" i="2"/>
  <c r="U19" i="1"/>
  <c r="T19" i="1"/>
  <c r="S19" i="1"/>
  <c r="R15" i="1"/>
  <c r="F19" i="2" s="1"/>
  <c r="B19" i="2"/>
  <c r="U15" i="1"/>
  <c r="T15" i="1"/>
  <c r="S15" i="1"/>
  <c r="R11" i="1"/>
  <c r="F15" i="2" s="1"/>
  <c r="B15" i="2"/>
  <c r="U11" i="1"/>
  <c r="T11" i="1"/>
  <c r="S11" i="1"/>
  <c r="R7" i="1"/>
  <c r="F11" i="2" s="1"/>
  <c r="B11" i="2"/>
  <c r="U7" i="1"/>
  <c r="T7" i="1"/>
  <c r="S7" i="1"/>
  <c r="R71" i="1"/>
  <c r="F75" i="2" s="1"/>
  <c r="B75" i="2"/>
  <c r="U71" i="1"/>
  <c r="T71" i="1"/>
  <c r="S71" i="1"/>
  <c r="R29" i="1"/>
  <c r="F33" i="2" s="1"/>
  <c r="B33" i="2"/>
  <c r="U29" i="1"/>
  <c r="T29" i="1"/>
  <c r="S29" i="1"/>
  <c r="R25" i="1"/>
  <c r="F29" i="2" s="1"/>
  <c r="B29" i="2"/>
  <c r="U25" i="1"/>
  <c r="T25" i="1"/>
  <c r="S25" i="1"/>
  <c r="R21" i="1"/>
  <c r="F25" i="2" s="1"/>
  <c r="B25" i="2"/>
  <c r="U21" i="1"/>
  <c r="T21" i="1"/>
  <c r="S21" i="1"/>
  <c r="R17" i="1"/>
  <c r="F21" i="2" s="1"/>
  <c r="B21" i="2"/>
  <c r="U17" i="1"/>
  <c r="T17" i="1"/>
  <c r="S17" i="1"/>
  <c r="R13" i="1"/>
  <c r="F17" i="2" s="1"/>
  <c r="B17" i="2"/>
  <c r="U13" i="1"/>
  <c r="T13" i="1"/>
  <c r="S13" i="1"/>
  <c r="R9" i="1"/>
  <c r="F13" i="2" s="1"/>
  <c r="B13" i="2"/>
  <c r="U9" i="1"/>
  <c r="T9" i="1"/>
  <c r="S9" i="1"/>
  <c r="R5" i="1"/>
  <c r="F9" i="2" s="1"/>
  <c r="B9" i="2"/>
  <c r="U5" i="1"/>
  <c r="T5" i="1"/>
  <c r="S5" i="1"/>
  <c r="R70" i="1"/>
  <c r="F74" i="2" s="1"/>
  <c r="B74" i="2"/>
  <c r="U70" i="1"/>
  <c r="S70" i="1"/>
  <c r="T70" i="1"/>
  <c r="B58" i="2"/>
  <c r="R54" i="1"/>
  <c r="F58" i="2" s="1"/>
  <c r="U54" i="1"/>
  <c r="S54" i="1"/>
  <c r="T54" i="1"/>
  <c r="R3" i="1"/>
  <c r="F7" i="2" s="1"/>
  <c r="B7" i="2"/>
  <c r="U3" i="1"/>
  <c r="T3" i="1"/>
  <c r="S3" i="1"/>
  <c r="R63" i="1"/>
  <c r="F67" i="2" s="1"/>
  <c r="B67" i="2"/>
  <c r="U63" i="1"/>
  <c r="T63" i="1"/>
  <c r="S63" i="1"/>
  <c r="R53" i="1"/>
  <c r="F57" i="2" s="1"/>
  <c r="B57" i="2"/>
  <c r="U53" i="1"/>
  <c r="T53" i="1"/>
  <c r="S53" i="1"/>
  <c r="B77" i="2"/>
  <c r="S73" i="1"/>
  <c r="T73" i="1"/>
  <c r="R73" i="1"/>
  <c r="F77" i="2" s="1"/>
  <c r="U73" i="1"/>
  <c r="R69" i="1"/>
  <c r="F73" i="2" s="1"/>
  <c r="B73" i="2"/>
  <c r="U69" i="1"/>
  <c r="T69" i="1"/>
  <c r="S69" i="1"/>
  <c r="R65" i="1"/>
  <c r="F69" i="2" s="1"/>
  <c r="B69" i="2"/>
  <c r="U65" i="1"/>
  <c r="T65" i="1"/>
  <c r="S65" i="1"/>
  <c r="R61" i="1"/>
  <c r="F65" i="2" s="1"/>
  <c r="B65" i="2"/>
  <c r="U61" i="1"/>
  <c r="T61" i="1"/>
  <c r="S61" i="1"/>
  <c r="R57" i="1"/>
  <c r="F61" i="2" s="1"/>
  <c r="B61" i="2"/>
  <c r="U57" i="1"/>
  <c r="T57" i="1"/>
  <c r="S57" i="1"/>
  <c r="R55" i="1"/>
  <c r="F59" i="2" s="1"/>
  <c r="B59" i="2"/>
  <c r="U55" i="1"/>
  <c r="T55" i="1"/>
  <c r="S55" i="1"/>
  <c r="R30" i="1"/>
  <c r="F34" i="2" s="1"/>
  <c r="B34" i="2"/>
  <c r="U30" i="1"/>
  <c r="T30" i="1"/>
  <c r="S30" i="1"/>
  <c r="R26" i="1"/>
  <c r="F30" i="2" s="1"/>
  <c r="B30" i="2"/>
  <c r="U26" i="1"/>
  <c r="T26" i="1"/>
  <c r="S26" i="1"/>
  <c r="R22" i="1"/>
  <c r="F26" i="2" s="1"/>
  <c r="B26" i="2"/>
  <c r="U22" i="1"/>
  <c r="T22" i="1"/>
  <c r="S22" i="1"/>
  <c r="B22" i="2"/>
  <c r="R18" i="1"/>
  <c r="F22" i="2" s="1"/>
  <c r="U18" i="1"/>
  <c r="T18" i="1"/>
  <c r="S18" i="1"/>
  <c r="B18" i="2"/>
  <c r="R14" i="1"/>
  <c r="F18" i="2" s="1"/>
  <c r="U14" i="1"/>
  <c r="T14" i="1"/>
  <c r="S14" i="1"/>
  <c r="R10" i="1"/>
  <c r="F14" i="2" s="1"/>
  <c r="B14" i="2"/>
  <c r="U10" i="1"/>
  <c r="T10" i="1"/>
  <c r="S10" i="1"/>
  <c r="R6" i="1"/>
  <c r="F10" i="2" s="1"/>
  <c r="B10" i="2"/>
  <c r="U6" i="1"/>
  <c r="T6" i="1"/>
  <c r="S6" i="1"/>
  <c r="N32" i="1"/>
  <c r="O32" i="1" s="1"/>
  <c r="R28" i="1"/>
  <c r="F32" i="2" s="1"/>
  <c r="B32" i="2"/>
  <c r="U28" i="1"/>
  <c r="T28" i="1"/>
  <c r="S28" i="1"/>
  <c r="R24" i="1"/>
  <c r="F28" i="2" s="1"/>
  <c r="B28" i="2"/>
  <c r="U24" i="1"/>
  <c r="T24" i="1"/>
  <c r="S24" i="1"/>
  <c r="R20" i="1"/>
  <c r="F24" i="2" s="1"/>
  <c r="B24" i="2"/>
  <c r="U20" i="1"/>
  <c r="T20" i="1"/>
  <c r="S20" i="1"/>
  <c r="R16" i="1"/>
  <c r="F20" i="2" s="1"/>
  <c r="B20" i="2"/>
  <c r="U16" i="1"/>
  <c r="T16" i="1"/>
  <c r="S16" i="1"/>
  <c r="R12" i="1"/>
  <c r="F16" i="2" s="1"/>
  <c r="B16" i="2"/>
  <c r="U12" i="1"/>
  <c r="T12" i="1"/>
  <c r="S12" i="1"/>
  <c r="R8" i="1"/>
  <c r="F12" i="2" s="1"/>
  <c r="B12" i="2"/>
  <c r="S8" i="1"/>
  <c r="U8" i="1"/>
  <c r="T8" i="1"/>
  <c r="P33" i="1"/>
  <c r="J21" i="2" l="1"/>
  <c r="V48" i="2" s="1"/>
  <c r="H12" i="2"/>
  <c r="G12" i="2"/>
  <c r="I21" i="2"/>
  <c r="U48" i="2" s="1"/>
  <c r="J29" i="2"/>
  <c r="V56" i="2" s="1"/>
  <c r="H20" i="2"/>
  <c r="G20" i="2"/>
  <c r="I29" i="2"/>
  <c r="U56" i="2" s="1"/>
  <c r="J37" i="2"/>
  <c r="V64" i="2" s="1"/>
  <c r="H28" i="2"/>
  <c r="G28" i="2"/>
  <c r="I37" i="2"/>
  <c r="U64" i="2" s="1"/>
  <c r="J23" i="2"/>
  <c r="V50" i="2" s="1"/>
  <c r="H14" i="2"/>
  <c r="G14" i="2"/>
  <c r="I23" i="2"/>
  <c r="U50" i="2" s="1"/>
  <c r="J39" i="2"/>
  <c r="V66" i="2" s="1"/>
  <c r="H30" i="2"/>
  <c r="G30" i="2"/>
  <c r="I39" i="2"/>
  <c r="U66" i="2" s="1"/>
  <c r="J68" i="2"/>
  <c r="V23" i="2" s="1"/>
  <c r="G59" i="2"/>
  <c r="I68" i="2"/>
  <c r="U23" i="2" s="1"/>
  <c r="H59" i="2"/>
  <c r="J74" i="2"/>
  <c r="V29" i="2" s="1"/>
  <c r="G65" i="2"/>
  <c r="I74" i="2"/>
  <c r="U29" i="2" s="1"/>
  <c r="H65" i="2"/>
  <c r="G73" i="2"/>
  <c r="J10" i="2"/>
  <c r="V37" i="2" s="1"/>
  <c r="I10" i="2"/>
  <c r="U37" i="2" s="1"/>
  <c r="H73" i="2"/>
  <c r="I14" i="2"/>
  <c r="U41" i="2" s="1"/>
  <c r="J14" i="2"/>
  <c r="V41" i="2" s="1"/>
  <c r="H77" i="2"/>
  <c r="G77" i="2"/>
  <c r="J66" i="2"/>
  <c r="V21" i="2" s="1"/>
  <c r="G57" i="2"/>
  <c r="I66" i="2"/>
  <c r="U21" i="2" s="1"/>
  <c r="H57" i="2"/>
  <c r="J67" i="2"/>
  <c r="V22" i="2" s="1"/>
  <c r="H58" i="2"/>
  <c r="G58" i="2"/>
  <c r="I67" i="2"/>
  <c r="U22" i="2" s="1"/>
  <c r="J11" i="2"/>
  <c r="V38" i="2" s="1"/>
  <c r="H74" i="2"/>
  <c r="I11" i="2"/>
  <c r="U38" i="2" s="1"/>
  <c r="G74" i="2"/>
  <c r="J22" i="2"/>
  <c r="V49" i="2" s="1"/>
  <c r="G13" i="2"/>
  <c r="I22" i="2"/>
  <c r="U49" i="2" s="1"/>
  <c r="H13" i="2"/>
  <c r="J30" i="2"/>
  <c r="V57" i="2" s="1"/>
  <c r="G21" i="2"/>
  <c r="I30" i="2"/>
  <c r="U57" i="2" s="1"/>
  <c r="H21" i="2"/>
  <c r="J38" i="2"/>
  <c r="V65" i="2" s="1"/>
  <c r="G29" i="2"/>
  <c r="I38" i="2"/>
  <c r="U65" i="2" s="1"/>
  <c r="H29" i="2"/>
  <c r="G75" i="2"/>
  <c r="J12" i="2"/>
  <c r="V39" i="2" s="1"/>
  <c r="I12" i="2"/>
  <c r="U39" i="2" s="1"/>
  <c r="H75" i="2"/>
  <c r="J24" i="2"/>
  <c r="V51" i="2" s="1"/>
  <c r="G15" i="2"/>
  <c r="I24" i="2"/>
  <c r="U51" i="2" s="1"/>
  <c r="H15" i="2"/>
  <c r="J32" i="2"/>
  <c r="V59" i="2" s="1"/>
  <c r="G23" i="2"/>
  <c r="I32" i="2"/>
  <c r="U59" i="2" s="1"/>
  <c r="H23" i="2"/>
  <c r="J40" i="2"/>
  <c r="V67" i="2" s="1"/>
  <c r="G31" i="2"/>
  <c r="I40" i="2"/>
  <c r="U67" i="2" s="1"/>
  <c r="H31" i="2"/>
  <c r="J25" i="2"/>
  <c r="V52" i="2" s="1"/>
  <c r="H16" i="2"/>
  <c r="G16" i="2"/>
  <c r="I25" i="2"/>
  <c r="U52" i="2" s="1"/>
  <c r="J33" i="2"/>
  <c r="V60" i="2" s="1"/>
  <c r="H24" i="2"/>
  <c r="G24" i="2"/>
  <c r="I33" i="2"/>
  <c r="U60" i="2" s="1"/>
  <c r="J41" i="2"/>
  <c r="V68" i="2" s="1"/>
  <c r="H32" i="2"/>
  <c r="G32" i="2"/>
  <c r="I41" i="2"/>
  <c r="U68" i="2" s="1"/>
  <c r="R32" i="1"/>
  <c r="F36" i="2" s="1"/>
  <c r="B36" i="2"/>
  <c r="U32" i="1"/>
  <c r="S32" i="1"/>
  <c r="T32" i="1"/>
  <c r="J19" i="2"/>
  <c r="V46" i="2" s="1"/>
  <c r="H10" i="2"/>
  <c r="G10" i="2"/>
  <c r="I19" i="2"/>
  <c r="U46" i="2" s="1"/>
  <c r="J31" i="2"/>
  <c r="V58" i="2" s="1"/>
  <c r="H22" i="2"/>
  <c r="G22" i="2"/>
  <c r="I31" i="2"/>
  <c r="U58" i="2" s="1"/>
  <c r="J35" i="2"/>
  <c r="V62" i="2" s="1"/>
  <c r="H26" i="2"/>
  <c r="G26" i="2"/>
  <c r="I35" i="2"/>
  <c r="U62" i="2" s="1"/>
  <c r="J43" i="2"/>
  <c r="V70" i="2" s="1"/>
  <c r="H34" i="2"/>
  <c r="G34" i="2"/>
  <c r="I43" i="2"/>
  <c r="U70" i="2" s="1"/>
  <c r="J70" i="2"/>
  <c r="V25" i="2" s="1"/>
  <c r="G61" i="2"/>
  <c r="I70" i="2"/>
  <c r="U25" i="2" s="1"/>
  <c r="H61" i="2"/>
  <c r="I6" i="2"/>
  <c r="U33" i="2" s="1"/>
  <c r="J6" i="2"/>
  <c r="V33" i="2" s="1"/>
  <c r="G69" i="2"/>
  <c r="H69" i="2"/>
  <c r="J76" i="2"/>
  <c r="V31" i="2" s="1"/>
  <c r="G67" i="2"/>
  <c r="I76" i="2"/>
  <c r="U31" i="2" s="1"/>
  <c r="H67" i="2"/>
  <c r="G9" i="2"/>
  <c r="I18" i="2"/>
  <c r="U45" i="2" s="1"/>
  <c r="J18" i="2"/>
  <c r="V45" i="2" s="1"/>
  <c r="H9" i="2"/>
  <c r="J26" i="2"/>
  <c r="V53" i="2" s="1"/>
  <c r="G17" i="2"/>
  <c r="I26" i="2"/>
  <c r="U53" i="2" s="1"/>
  <c r="H17" i="2"/>
  <c r="J34" i="2"/>
  <c r="V61" i="2" s="1"/>
  <c r="G25" i="2"/>
  <c r="I34" i="2"/>
  <c r="U61" i="2" s="1"/>
  <c r="H25" i="2"/>
  <c r="J42" i="2"/>
  <c r="V69" i="2" s="1"/>
  <c r="G33" i="2"/>
  <c r="I42" i="2"/>
  <c r="U69" i="2" s="1"/>
  <c r="H33" i="2"/>
  <c r="J20" i="2"/>
  <c r="V47" i="2" s="1"/>
  <c r="G11" i="2"/>
  <c r="I20" i="2"/>
  <c r="U47" i="2" s="1"/>
  <c r="H11" i="2"/>
  <c r="J28" i="2"/>
  <c r="V55" i="2" s="1"/>
  <c r="G19" i="2"/>
  <c r="I28" i="2"/>
  <c r="U55" i="2" s="1"/>
  <c r="H19" i="2"/>
  <c r="J36" i="2"/>
  <c r="V63" i="2" s="1"/>
  <c r="G27" i="2"/>
  <c r="I36" i="2"/>
  <c r="U63" i="2" s="1"/>
  <c r="H27" i="2"/>
  <c r="J44" i="2"/>
  <c r="V71" i="2" s="1"/>
  <c r="G35" i="2"/>
  <c r="I44" i="2"/>
  <c r="U71" i="2" s="1"/>
  <c r="H35" i="2"/>
  <c r="J69" i="2"/>
  <c r="V24" i="2" s="1"/>
  <c r="H60" i="2"/>
  <c r="G60" i="2"/>
  <c r="I69" i="2"/>
  <c r="U24" i="2" s="1"/>
  <c r="I77" i="2"/>
  <c r="U32" i="2" s="1"/>
  <c r="H68" i="2"/>
  <c r="J77" i="2"/>
  <c r="V32" i="2" s="1"/>
  <c r="G68" i="2"/>
  <c r="H6" i="2"/>
  <c r="G6" i="2"/>
  <c r="J15" i="2"/>
  <c r="V42" i="2" s="1"/>
  <c r="I15" i="2"/>
  <c r="U42" i="2" s="1"/>
  <c r="J65" i="2"/>
  <c r="V20" i="2" s="1"/>
  <c r="H56" i="2"/>
  <c r="G56" i="2"/>
  <c r="I65" i="2"/>
  <c r="U20" i="2" s="1"/>
  <c r="G71" i="2"/>
  <c r="J8" i="2"/>
  <c r="V35" i="2" s="1"/>
  <c r="I8" i="2"/>
  <c r="U35" i="2" s="1"/>
  <c r="H71" i="2"/>
  <c r="G8" i="2"/>
  <c r="H8" i="2"/>
  <c r="J17" i="2"/>
  <c r="V44" i="2" s="1"/>
  <c r="I17" i="2"/>
  <c r="U44" i="2" s="1"/>
  <c r="J7" i="2"/>
  <c r="V34" i="2" s="1"/>
  <c r="G70" i="2"/>
  <c r="H70" i="2"/>
  <c r="I7" i="2"/>
  <c r="U34" i="2" s="1"/>
  <c r="X33" i="1"/>
  <c r="E37" i="2" s="1"/>
  <c r="N33" i="1"/>
  <c r="O33" i="1" s="1"/>
  <c r="J27" i="2"/>
  <c r="V54" i="2" s="1"/>
  <c r="H18" i="2"/>
  <c r="G18" i="2"/>
  <c r="I27" i="2"/>
  <c r="U54" i="2" s="1"/>
  <c r="G7" i="2"/>
  <c r="H7" i="2"/>
  <c r="I16" i="2"/>
  <c r="U43" i="2" s="1"/>
  <c r="J16" i="2"/>
  <c r="V43" i="2" s="1"/>
  <c r="J64" i="2"/>
  <c r="V19" i="2" s="1"/>
  <c r="G55" i="2"/>
  <c r="I64" i="2"/>
  <c r="U19" i="2" s="1"/>
  <c r="H55" i="2"/>
  <c r="J73" i="2"/>
  <c r="V28" i="2" s="1"/>
  <c r="H64" i="2"/>
  <c r="G64" i="2"/>
  <c r="I73" i="2"/>
  <c r="U28" i="2" s="1"/>
  <c r="G72" i="2"/>
  <c r="J9" i="2"/>
  <c r="V36" i="2" s="1"/>
  <c r="H72" i="2"/>
  <c r="I9" i="2"/>
  <c r="U36" i="2" s="1"/>
  <c r="G76" i="2"/>
  <c r="I13" i="2"/>
  <c r="U40" i="2" s="1"/>
  <c r="J13" i="2"/>
  <c r="V40" i="2" s="1"/>
  <c r="H76" i="2"/>
  <c r="J72" i="2"/>
  <c r="V27" i="2" s="1"/>
  <c r="G63" i="2"/>
  <c r="I72" i="2"/>
  <c r="U27" i="2" s="1"/>
  <c r="H63" i="2"/>
  <c r="J71" i="2"/>
  <c r="V26" i="2" s="1"/>
  <c r="H62" i="2"/>
  <c r="G62" i="2"/>
  <c r="I71" i="2"/>
  <c r="U26" i="2" s="1"/>
  <c r="J75" i="2"/>
  <c r="V30" i="2" s="1"/>
  <c r="H66" i="2"/>
  <c r="G66" i="2"/>
  <c r="I75" i="2"/>
  <c r="U30" i="2" s="1"/>
  <c r="P34" i="1"/>
  <c r="E62" i="3" l="1"/>
  <c r="F62" i="3" s="1"/>
  <c r="AR9" i="2"/>
  <c r="AF36" i="2"/>
  <c r="AT18" i="2"/>
  <c r="AH45" i="2"/>
  <c r="T54" i="2"/>
  <c r="X54" i="2" s="1"/>
  <c r="Z54" i="2" s="1"/>
  <c r="D62" i="3"/>
  <c r="AS18" i="2"/>
  <c r="AG45" i="2"/>
  <c r="AQ9" i="2"/>
  <c r="AE36" i="2"/>
  <c r="S54" i="2"/>
  <c r="W54" i="2" s="1"/>
  <c r="Y54" i="2" s="1"/>
  <c r="E54" i="3"/>
  <c r="F54" i="3" s="1"/>
  <c r="AT10" i="2"/>
  <c r="AH37" i="2"/>
  <c r="AR73" i="2"/>
  <c r="AF28" i="2"/>
  <c r="T46" i="2"/>
  <c r="X46" i="2" s="1"/>
  <c r="Z46" i="2" s="1"/>
  <c r="R33" i="1"/>
  <c r="F37" i="2" s="1"/>
  <c r="B37" i="2"/>
  <c r="U33" i="1"/>
  <c r="T33" i="1"/>
  <c r="S33" i="1"/>
  <c r="D69" i="3"/>
  <c r="AS25" i="2"/>
  <c r="AG52" i="2"/>
  <c r="AQ16" i="2"/>
  <c r="AE43" i="2"/>
  <c r="S61" i="2"/>
  <c r="W61" i="2" s="1"/>
  <c r="Y61" i="2" s="1"/>
  <c r="K70" i="2"/>
  <c r="M70" i="2" s="1"/>
  <c r="P70" i="2" s="1"/>
  <c r="E7" i="3"/>
  <c r="F7" i="3" s="1"/>
  <c r="AF53" i="2"/>
  <c r="AT35" i="2"/>
  <c r="L8" i="2"/>
  <c r="N8" i="2" s="1"/>
  <c r="AR26" i="2"/>
  <c r="T71" i="2"/>
  <c r="X71" i="2" s="1"/>
  <c r="Z71" i="2" s="1"/>
  <c r="AH62" i="2"/>
  <c r="E70" i="3"/>
  <c r="F70" i="3" s="1"/>
  <c r="AR17" i="2"/>
  <c r="AF44" i="2"/>
  <c r="AT26" i="2"/>
  <c r="AH53" i="2"/>
  <c r="L71" i="2"/>
  <c r="N71" i="2" s="1"/>
  <c r="T62" i="2"/>
  <c r="X62" i="2" s="1"/>
  <c r="Z62" i="2" s="1"/>
  <c r="E55" i="3"/>
  <c r="F55" i="3" s="1"/>
  <c r="AT11" i="2"/>
  <c r="AH38" i="2"/>
  <c r="AR74" i="2"/>
  <c r="AF29" i="2"/>
  <c r="T47" i="2"/>
  <c r="X47" i="2" s="1"/>
  <c r="Z47" i="2" s="1"/>
  <c r="D5" i="3"/>
  <c r="AG60" i="2"/>
  <c r="AQ24" i="2"/>
  <c r="K6" i="2"/>
  <c r="M6" i="2" s="1"/>
  <c r="P6" i="2" s="1"/>
  <c r="S69" i="2"/>
  <c r="W69" i="2" s="1"/>
  <c r="Y69" i="2" s="1"/>
  <c r="AS33" i="2"/>
  <c r="AE51" i="2"/>
  <c r="D67" i="3"/>
  <c r="AQ14" i="2"/>
  <c r="AE41" i="2"/>
  <c r="AS23" i="2"/>
  <c r="AG50" i="2"/>
  <c r="K68" i="2"/>
  <c r="M68" i="2" s="1"/>
  <c r="P68" i="2" s="1"/>
  <c r="S59" i="2"/>
  <c r="W59" i="2" s="1"/>
  <c r="Y59" i="2" s="1"/>
  <c r="E59" i="3"/>
  <c r="F59" i="3" s="1"/>
  <c r="AT15" i="2"/>
  <c r="AH42" i="2"/>
  <c r="AR6" i="2"/>
  <c r="AF33" i="2"/>
  <c r="T51" i="2"/>
  <c r="X51" i="2" s="1"/>
  <c r="Z51" i="2" s="1"/>
  <c r="E34" i="3"/>
  <c r="F34" i="3" s="1"/>
  <c r="AT62" i="2"/>
  <c r="AH17" i="2"/>
  <c r="AR53" i="2"/>
  <c r="AF8" i="2"/>
  <c r="L35" i="2"/>
  <c r="N35" i="2" s="1"/>
  <c r="T26" i="2"/>
  <c r="X26" i="2" s="1"/>
  <c r="Z26" i="2" s="1"/>
  <c r="D34" i="3"/>
  <c r="AS62" i="2"/>
  <c r="AG17" i="2"/>
  <c r="AQ53" i="2"/>
  <c r="AE8" i="2"/>
  <c r="S26" i="2"/>
  <c r="W26" i="2" s="1"/>
  <c r="Y26" i="2" s="1"/>
  <c r="K35" i="2"/>
  <c r="M35" i="2" s="1"/>
  <c r="P35" i="2" s="1"/>
  <c r="D26" i="3"/>
  <c r="AS54" i="2"/>
  <c r="AG9" i="2"/>
  <c r="AQ45" i="2"/>
  <c r="AE72" i="2"/>
  <c r="S18" i="2"/>
  <c r="K27" i="2"/>
  <c r="M27" i="2" s="1"/>
  <c r="P27" i="2" s="1"/>
  <c r="E18" i="3"/>
  <c r="F18" i="3" s="1"/>
  <c r="AT46" i="2"/>
  <c r="AH73" i="2"/>
  <c r="AR37" i="2"/>
  <c r="AF64" i="2"/>
  <c r="L19" i="2"/>
  <c r="N19" i="2" s="1"/>
  <c r="T10" i="2"/>
  <c r="D18" i="3"/>
  <c r="AQ37" i="2"/>
  <c r="AE64" i="2"/>
  <c r="AS46" i="2"/>
  <c r="AG73" i="2"/>
  <c r="S10" i="2"/>
  <c r="K19" i="2"/>
  <c r="M19" i="2" s="1"/>
  <c r="P19" i="2" s="1"/>
  <c r="E10" i="3"/>
  <c r="F10" i="3" s="1"/>
  <c r="AR29" i="2"/>
  <c r="AF56" i="2"/>
  <c r="AT38" i="2"/>
  <c r="AH65" i="2"/>
  <c r="T74" i="2"/>
  <c r="L11" i="2"/>
  <c r="N11" i="2" s="1"/>
  <c r="D10" i="3"/>
  <c r="AS38" i="2"/>
  <c r="AG65" i="2"/>
  <c r="AQ29" i="2"/>
  <c r="AE56" i="2"/>
  <c r="K11" i="2"/>
  <c r="M11" i="2" s="1"/>
  <c r="P11" i="2" s="1"/>
  <c r="S74" i="2"/>
  <c r="D32" i="3"/>
  <c r="AS60" i="2"/>
  <c r="AG15" i="2"/>
  <c r="AQ51" i="2"/>
  <c r="AE6" i="2"/>
  <c r="S24" i="2"/>
  <c r="W24" i="2" s="1"/>
  <c r="Y24" i="2" s="1"/>
  <c r="K33" i="2"/>
  <c r="M33" i="2" s="1"/>
  <c r="P33" i="2" s="1"/>
  <c r="E24" i="3"/>
  <c r="F24" i="3" s="1"/>
  <c r="AH7" i="2"/>
  <c r="AR43" i="2"/>
  <c r="AT52" i="2"/>
  <c r="AF70" i="2"/>
  <c r="L25" i="2"/>
  <c r="N25" i="2" s="1"/>
  <c r="T16" i="2"/>
  <c r="D24" i="3"/>
  <c r="AS52" i="2"/>
  <c r="AG7" i="2"/>
  <c r="AQ43" i="2"/>
  <c r="AE70" i="2"/>
  <c r="S16" i="2"/>
  <c r="K25" i="2"/>
  <c r="M25" i="2" s="1"/>
  <c r="P25" i="2" s="1"/>
  <c r="E16" i="3"/>
  <c r="F16" i="3" s="1"/>
  <c r="AR35" i="2"/>
  <c r="AF62" i="2"/>
  <c r="AT44" i="2"/>
  <c r="AH71" i="2"/>
  <c r="T8" i="2"/>
  <c r="L17" i="2"/>
  <c r="N17" i="2" s="1"/>
  <c r="D16" i="3"/>
  <c r="AQ35" i="2"/>
  <c r="AE62" i="2"/>
  <c r="AS44" i="2"/>
  <c r="AG71" i="2"/>
  <c r="S8" i="2"/>
  <c r="K17" i="2"/>
  <c r="M17" i="2" s="1"/>
  <c r="P17" i="2" s="1"/>
  <c r="E66" i="3"/>
  <c r="F66" i="3" s="1"/>
  <c r="AT22" i="2"/>
  <c r="AF40" i="2"/>
  <c r="AR13" i="2"/>
  <c r="AH49" i="2"/>
  <c r="L67" i="2"/>
  <c r="N67" i="2" s="1"/>
  <c r="T58" i="2"/>
  <c r="X58" i="2" s="1"/>
  <c r="Z58" i="2" s="1"/>
  <c r="D66" i="3"/>
  <c r="AS22" i="2"/>
  <c r="AQ13" i="2"/>
  <c r="AG49" i="2"/>
  <c r="AE40" i="2"/>
  <c r="S58" i="2"/>
  <c r="W58" i="2" s="1"/>
  <c r="Y58" i="2" s="1"/>
  <c r="K67" i="2"/>
  <c r="M67" i="2" s="1"/>
  <c r="P67" i="2" s="1"/>
  <c r="E68" i="3"/>
  <c r="F68" i="3" s="1"/>
  <c r="AR15" i="2"/>
  <c r="AV15" i="2" s="1"/>
  <c r="AX15" i="2" s="1"/>
  <c r="AF42" i="2"/>
  <c r="AJ42" i="2" s="1"/>
  <c r="AL42" i="2" s="1"/>
  <c r="T23" i="3" s="1"/>
  <c r="AT24" i="2"/>
  <c r="AH51" i="2"/>
  <c r="L69" i="2"/>
  <c r="N69" i="2" s="1"/>
  <c r="T60" i="2"/>
  <c r="X60" i="2" s="1"/>
  <c r="Z60" i="2" s="1"/>
  <c r="AQ7" i="2"/>
  <c r="AG43" i="2"/>
  <c r="D60" i="3"/>
  <c r="AS16" i="2"/>
  <c r="AE34" i="2"/>
  <c r="S52" i="2"/>
  <c r="W52" i="2" s="1"/>
  <c r="Y52" i="2" s="1"/>
  <c r="X34" i="1"/>
  <c r="E38" i="2" s="1"/>
  <c r="N34" i="1"/>
  <c r="O34" i="1" s="1"/>
  <c r="D65" i="3"/>
  <c r="AQ12" i="2"/>
  <c r="AE39" i="2"/>
  <c r="AS21" i="2"/>
  <c r="AG48" i="2"/>
  <c r="K66" i="2"/>
  <c r="M66" i="2" s="1"/>
  <c r="P66" i="2" s="1"/>
  <c r="S57" i="2"/>
  <c r="W57" i="2" s="1"/>
  <c r="Y57" i="2" s="1"/>
  <c r="D61" i="3"/>
  <c r="AQ8" i="2"/>
  <c r="AE35" i="2"/>
  <c r="AS17" i="2"/>
  <c r="AU17" i="2" s="1"/>
  <c r="AW17" i="2" s="1"/>
  <c r="AZ17" i="2" s="1"/>
  <c r="AY17" i="2" s="1"/>
  <c r="AG44" i="2"/>
  <c r="S53" i="2"/>
  <c r="W53" i="2" s="1"/>
  <c r="Y53" i="2" s="1"/>
  <c r="D75" i="3"/>
  <c r="AE49" i="2"/>
  <c r="AI49" i="2" s="1"/>
  <c r="AK49" i="2" s="1"/>
  <c r="AS31" i="2"/>
  <c r="K76" i="2"/>
  <c r="M76" i="2" s="1"/>
  <c r="P76" i="2" s="1"/>
  <c r="AQ22" i="2"/>
  <c r="S67" i="2"/>
  <c r="W67" i="2" s="1"/>
  <c r="Y67" i="2" s="1"/>
  <c r="AG58" i="2"/>
  <c r="E71" i="3"/>
  <c r="F71" i="3" s="1"/>
  <c r="G71" i="3" s="1"/>
  <c r="AT27" i="2"/>
  <c r="AH54" i="2"/>
  <c r="AR18" i="2"/>
  <c r="AV18" i="2" s="1"/>
  <c r="AX18" i="2" s="1"/>
  <c r="AF45" i="2"/>
  <c r="AJ45" i="2" s="1"/>
  <c r="AL45" i="2" s="1"/>
  <c r="T26" i="3" s="1"/>
  <c r="L72" i="2"/>
  <c r="N72" i="2" s="1"/>
  <c r="T63" i="2"/>
  <c r="X63" i="2" s="1"/>
  <c r="Z63" i="2" s="1"/>
  <c r="D71" i="3"/>
  <c r="AQ18" i="2"/>
  <c r="AE45" i="2"/>
  <c r="AI45" i="2" s="1"/>
  <c r="AK45" i="2" s="1"/>
  <c r="S63" i="2"/>
  <c r="W63" i="2" s="1"/>
  <c r="Y63" i="2" s="1"/>
  <c r="AS27" i="2"/>
  <c r="AG54" i="2"/>
  <c r="K72" i="2"/>
  <c r="M72" i="2" s="1"/>
  <c r="P72" i="2" s="1"/>
  <c r="D63" i="3"/>
  <c r="AQ10" i="2"/>
  <c r="AE37" i="2"/>
  <c r="AS19" i="2"/>
  <c r="AG46" i="2"/>
  <c r="K64" i="2"/>
  <c r="M64" i="2" s="1"/>
  <c r="P64" i="2" s="1"/>
  <c r="S55" i="2"/>
  <c r="W55" i="2" s="1"/>
  <c r="Y55" i="2" s="1"/>
  <c r="S70" i="2"/>
  <c r="W70" i="2" s="1"/>
  <c r="Y70" i="2" s="1"/>
  <c r="AQ25" i="2"/>
  <c r="AE52" i="2"/>
  <c r="D6" i="3"/>
  <c r="AS34" i="2"/>
  <c r="AG61" i="2"/>
  <c r="K7" i="2"/>
  <c r="M7" i="2" s="1"/>
  <c r="P7" i="2" s="1"/>
  <c r="D17" i="3"/>
  <c r="AQ36" i="2"/>
  <c r="AE63" i="2"/>
  <c r="AI63" i="2" s="1"/>
  <c r="AK63" i="2" s="1"/>
  <c r="AS45" i="2"/>
  <c r="AG72" i="2"/>
  <c r="K18" i="2"/>
  <c r="M18" i="2" s="1"/>
  <c r="P18" i="2" s="1"/>
  <c r="S9" i="2"/>
  <c r="E69" i="3"/>
  <c r="F69" i="3" s="1"/>
  <c r="AT25" i="2"/>
  <c r="AH52" i="2"/>
  <c r="AR16" i="2"/>
  <c r="AF43" i="2"/>
  <c r="L70" i="2"/>
  <c r="N70" i="2" s="1"/>
  <c r="T61" i="2"/>
  <c r="X61" i="2" s="1"/>
  <c r="Z61" i="2" s="1"/>
  <c r="AQ26" i="2"/>
  <c r="K8" i="2"/>
  <c r="M8" i="2" s="1"/>
  <c r="P8" i="2" s="1"/>
  <c r="AG62" i="2"/>
  <c r="AI62" i="2" s="1"/>
  <c r="AK62" i="2" s="1"/>
  <c r="D7" i="3"/>
  <c r="AE53" i="2"/>
  <c r="AS35" i="2"/>
  <c r="AU35" i="2" s="1"/>
  <c r="AW35" i="2" s="1"/>
  <c r="AZ35" i="2" s="1"/>
  <c r="AY35" i="2" s="1"/>
  <c r="S71" i="2"/>
  <c r="W71" i="2" s="1"/>
  <c r="Y71" i="2" s="1"/>
  <c r="D70" i="3"/>
  <c r="H70" i="3" s="1"/>
  <c r="AQ17" i="2"/>
  <c r="AE44" i="2"/>
  <c r="S62" i="2"/>
  <c r="W62" i="2" s="1"/>
  <c r="Y62" i="2" s="1"/>
  <c r="AS26" i="2"/>
  <c r="AG53" i="2"/>
  <c r="K71" i="2"/>
  <c r="M71" i="2" s="1"/>
  <c r="P71" i="2" s="1"/>
  <c r="D55" i="3"/>
  <c r="AQ74" i="2"/>
  <c r="AE29" i="2"/>
  <c r="AS11" i="2"/>
  <c r="AG38" i="2"/>
  <c r="S47" i="2"/>
  <c r="W47" i="2" s="1"/>
  <c r="Y47" i="2" s="1"/>
  <c r="E5" i="3"/>
  <c r="F5" i="3" s="1"/>
  <c r="AR24" i="2"/>
  <c r="AV24" i="2" s="1"/>
  <c r="AX24" i="2" s="1"/>
  <c r="AF51" i="2"/>
  <c r="AJ51" i="2" s="1"/>
  <c r="AL51" i="2" s="1"/>
  <c r="T32" i="3" s="1"/>
  <c r="AT33" i="2"/>
  <c r="AH60" i="2"/>
  <c r="L6" i="2"/>
  <c r="N6" i="2" s="1"/>
  <c r="T69" i="2"/>
  <c r="X69" i="2" s="1"/>
  <c r="Z69" i="2" s="1"/>
  <c r="AS15" i="2"/>
  <c r="AE33" i="2"/>
  <c r="D59" i="3"/>
  <c r="AG42" i="2"/>
  <c r="AQ6" i="2"/>
  <c r="S51" i="2"/>
  <c r="W51" i="2" s="1"/>
  <c r="Y51" i="2" s="1"/>
  <c r="D8" i="3"/>
  <c r="AG63" i="2"/>
  <c r="AS36" i="2"/>
  <c r="S72" i="2"/>
  <c r="AQ27" i="2"/>
  <c r="AU27" i="2" s="1"/>
  <c r="AW27" i="2" s="1"/>
  <c r="AZ27" i="2" s="1"/>
  <c r="AY27" i="2" s="1"/>
  <c r="AE54" i="2"/>
  <c r="K9" i="2"/>
  <c r="M9" i="2" s="1"/>
  <c r="P9" i="2" s="1"/>
  <c r="D68" i="3"/>
  <c r="S60" i="2"/>
  <c r="W60" i="2" s="1"/>
  <c r="Y60" i="2" s="1"/>
  <c r="AS24" i="2"/>
  <c r="AG51" i="2"/>
  <c r="AQ15" i="2"/>
  <c r="AU15" i="2" s="1"/>
  <c r="AW15" i="2" s="1"/>
  <c r="AZ15" i="2" s="1"/>
  <c r="AY15" i="2" s="1"/>
  <c r="AE42" i="2"/>
  <c r="AI42" i="2" s="1"/>
  <c r="AK42" i="2" s="1"/>
  <c r="K69" i="2"/>
  <c r="M69" i="2" s="1"/>
  <c r="P69" i="2" s="1"/>
  <c r="D33" i="3"/>
  <c r="AS61" i="2"/>
  <c r="AG16" i="2"/>
  <c r="AQ52" i="2"/>
  <c r="AU52" i="2" s="1"/>
  <c r="AW52" i="2" s="1"/>
  <c r="AZ52" i="2" s="1"/>
  <c r="AY52" i="2" s="1"/>
  <c r="AE7" i="2"/>
  <c r="AI7" i="2" s="1"/>
  <c r="AK7" i="2" s="1"/>
  <c r="K34" i="2"/>
  <c r="M34" i="2" s="1"/>
  <c r="P34" i="2" s="1"/>
  <c r="S25" i="2"/>
  <c r="W25" i="2" s="1"/>
  <c r="Y25" i="2" s="1"/>
  <c r="D25" i="3"/>
  <c r="AQ44" i="2"/>
  <c r="AU44" i="2" s="1"/>
  <c r="AW44" i="2" s="1"/>
  <c r="AZ44" i="2" s="1"/>
  <c r="AY44" i="2" s="1"/>
  <c r="AE71" i="2"/>
  <c r="AI71" i="2" s="1"/>
  <c r="AK71" i="2" s="1"/>
  <c r="AS53" i="2"/>
  <c r="AG8" i="2"/>
  <c r="K26" i="2"/>
  <c r="M26" i="2" s="1"/>
  <c r="P26" i="2" s="1"/>
  <c r="S17" i="2"/>
  <c r="D21" i="3"/>
  <c r="AQ40" i="2"/>
  <c r="AE67" i="2"/>
  <c r="AI67" i="2" s="1"/>
  <c r="AK67" i="2" s="1"/>
  <c r="AS49" i="2"/>
  <c r="AG76" i="2"/>
  <c r="K22" i="2"/>
  <c r="M22" i="2" s="1"/>
  <c r="P22" i="2" s="1"/>
  <c r="S13" i="2"/>
  <c r="D9" i="3"/>
  <c r="AQ28" i="2"/>
  <c r="AE55" i="2"/>
  <c r="AS37" i="2"/>
  <c r="AG64" i="2"/>
  <c r="K10" i="2"/>
  <c r="M10" i="2" s="1"/>
  <c r="P10" i="2" s="1"/>
  <c r="S73" i="2"/>
  <c r="J45" i="2"/>
  <c r="V72" i="2" s="1"/>
  <c r="H36" i="2"/>
  <c r="G36" i="2"/>
  <c r="I45" i="2"/>
  <c r="U72" i="2" s="1"/>
  <c r="AF77" i="2"/>
  <c r="AJ77" i="2" s="1"/>
  <c r="AL77" i="2" s="1"/>
  <c r="T58" i="3" s="1"/>
  <c r="E31" i="3"/>
  <c r="F31" i="3" s="1"/>
  <c r="AH14" i="2"/>
  <c r="AR50" i="2"/>
  <c r="AT59" i="2"/>
  <c r="L32" i="2"/>
  <c r="N32" i="2" s="1"/>
  <c r="T23" i="2"/>
  <c r="X23" i="2" s="1"/>
  <c r="Z23" i="2" s="1"/>
  <c r="AT51" i="2"/>
  <c r="AH6" i="2"/>
  <c r="E23" i="3"/>
  <c r="F23" i="3" s="1"/>
  <c r="AR42" i="2"/>
  <c r="AF69" i="2"/>
  <c r="L24" i="2"/>
  <c r="N24" i="2" s="1"/>
  <c r="T15" i="2"/>
  <c r="E15" i="3"/>
  <c r="F15" i="3" s="1"/>
  <c r="AT43" i="2"/>
  <c r="AH70" i="2"/>
  <c r="AR34" i="2"/>
  <c r="AF61" i="2"/>
  <c r="L16" i="2"/>
  <c r="N16" i="2" s="1"/>
  <c r="T7" i="2"/>
  <c r="E30" i="3"/>
  <c r="F30" i="3" s="1"/>
  <c r="AT58" i="2"/>
  <c r="AH13" i="2"/>
  <c r="AR49" i="2"/>
  <c r="AF76" i="2"/>
  <c r="L31" i="2"/>
  <c r="N31" i="2" s="1"/>
  <c r="T22" i="2"/>
  <c r="X22" i="2" s="1"/>
  <c r="Z22" i="2" s="1"/>
  <c r="D30" i="3"/>
  <c r="AS58" i="2"/>
  <c r="AG13" i="2"/>
  <c r="AQ49" i="2"/>
  <c r="AU49" i="2" s="1"/>
  <c r="AW49" i="2" s="1"/>
  <c r="AZ49" i="2" s="1"/>
  <c r="AY49" i="2" s="1"/>
  <c r="AE76" i="2"/>
  <c r="AI76" i="2" s="1"/>
  <c r="AK76" i="2" s="1"/>
  <c r="S22" i="2"/>
  <c r="W22" i="2" s="1"/>
  <c r="Y22" i="2" s="1"/>
  <c r="K31" i="2"/>
  <c r="M31" i="2" s="1"/>
  <c r="P31" i="2" s="1"/>
  <c r="AH77" i="2"/>
  <c r="AR41" i="2"/>
  <c r="E22" i="3"/>
  <c r="F22" i="3" s="1"/>
  <c r="AT50" i="2"/>
  <c r="AF68" i="2"/>
  <c r="L23" i="2"/>
  <c r="N23" i="2" s="1"/>
  <c r="T14" i="2"/>
  <c r="AG77" i="2"/>
  <c r="AQ41" i="2"/>
  <c r="D22" i="3"/>
  <c r="AS50" i="2"/>
  <c r="AE68" i="2"/>
  <c r="S14" i="2"/>
  <c r="K23" i="2"/>
  <c r="M23" i="2" s="1"/>
  <c r="P23" i="2" s="1"/>
  <c r="E14" i="3"/>
  <c r="F14" i="3" s="1"/>
  <c r="AR33" i="2"/>
  <c r="AV33" i="2" s="1"/>
  <c r="AX33" i="2" s="1"/>
  <c r="AF60" i="2"/>
  <c r="AT42" i="2"/>
  <c r="AH69" i="2"/>
  <c r="T6" i="2"/>
  <c r="L15" i="2"/>
  <c r="N15" i="2" s="1"/>
  <c r="AS42" i="2"/>
  <c r="AG69" i="2"/>
  <c r="S6" i="2"/>
  <c r="D14" i="3"/>
  <c r="AQ33" i="2"/>
  <c r="AU33" i="2" s="1"/>
  <c r="AW33" i="2" s="1"/>
  <c r="AZ33" i="2" s="1"/>
  <c r="AY33" i="2" s="1"/>
  <c r="AE60" i="2"/>
  <c r="AI60" i="2" s="1"/>
  <c r="AK60" i="2" s="1"/>
  <c r="K15" i="2"/>
  <c r="M15" i="2" s="1"/>
  <c r="P15" i="2" s="1"/>
  <c r="E74" i="3"/>
  <c r="F74" i="3" s="1"/>
  <c r="AR21" i="2"/>
  <c r="AF48" i="2"/>
  <c r="AT30" i="2"/>
  <c r="AH57" i="2"/>
  <c r="L75" i="2"/>
  <c r="N75" i="2" s="1"/>
  <c r="T66" i="2"/>
  <c r="X66" i="2" s="1"/>
  <c r="Z66" i="2" s="1"/>
  <c r="E28" i="3"/>
  <c r="F28" i="3" s="1"/>
  <c r="AT56" i="2"/>
  <c r="AH11" i="2"/>
  <c r="AR47" i="2"/>
  <c r="AF74" i="2"/>
  <c r="AJ74" i="2" s="1"/>
  <c r="AL74" i="2" s="1"/>
  <c r="T55" i="3" s="1"/>
  <c r="L29" i="2"/>
  <c r="N29" i="2" s="1"/>
  <c r="T20" i="2"/>
  <c r="X20" i="2" s="1"/>
  <c r="Z20" i="2" s="1"/>
  <c r="D28" i="3"/>
  <c r="AS56" i="2"/>
  <c r="AG11" i="2"/>
  <c r="AQ47" i="2"/>
  <c r="AE74" i="2"/>
  <c r="S20" i="2"/>
  <c r="W20" i="2" s="1"/>
  <c r="Y20" i="2" s="1"/>
  <c r="K29" i="2"/>
  <c r="M29" i="2" s="1"/>
  <c r="P29" i="2" s="1"/>
  <c r="E20" i="3"/>
  <c r="F20" i="3" s="1"/>
  <c r="AR39" i="2"/>
  <c r="AF66" i="2"/>
  <c r="AT48" i="2"/>
  <c r="AH75" i="2"/>
  <c r="L21" i="2"/>
  <c r="N21" i="2" s="1"/>
  <c r="T12" i="2"/>
  <c r="D20" i="3"/>
  <c r="AQ39" i="2"/>
  <c r="AE66" i="2"/>
  <c r="AS48" i="2"/>
  <c r="AG75" i="2"/>
  <c r="S12" i="2"/>
  <c r="K21" i="2"/>
  <c r="M21" i="2" s="1"/>
  <c r="P21" i="2" s="1"/>
  <c r="E12" i="3"/>
  <c r="F12" i="3" s="1"/>
  <c r="AR31" i="2"/>
  <c r="AF58" i="2"/>
  <c r="AT40" i="2"/>
  <c r="AH67" i="2"/>
  <c r="T76" i="2"/>
  <c r="L13" i="2"/>
  <c r="N13" i="2" s="1"/>
  <c r="D12" i="3"/>
  <c r="AS40" i="2"/>
  <c r="AG67" i="2"/>
  <c r="AQ31" i="2"/>
  <c r="AE58" i="2"/>
  <c r="S76" i="2"/>
  <c r="K13" i="2"/>
  <c r="M13" i="2" s="1"/>
  <c r="P13" i="2" s="1"/>
  <c r="D73" i="3"/>
  <c r="AQ20" i="2"/>
  <c r="AE47" i="2"/>
  <c r="AI47" i="2" s="1"/>
  <c r="AK47" i="2" s="1"/>
  <c r="AS29" i="2"/>
  <c r="AG56" i="2"/>
  <c r="K74" i="2"/>
  <c r="M74" i="2" s="1"/>
  <c r="P74" i="2" s="1"/>
  <c r="S65" i="2"/>
  <c r="W65" i="2" s="1"/>
  <c r="Y65" i="2" s="1"/>
  <c r="E73" i="3"/>
  <c r="F73" i="3" s="1"/>
  <c r="AT29" i="2"/>
  <c r="AH56" i="2"/>
  <c r="AR20" i="2"/>
  <c r="AV20" i="2" s="1"/>
  <c r="AX20" i="2" s="1"/>
  <c r="AF47" i="2"/>
  <c r="L74" i="2"/>
  <c r="N74" i="2" s="1"/>
  <c r="Y55" i="3" s="1"/>
  <c r="T65" i="2"/>
  <c r="X65" i="2" s="1"/>
  <c r="Z65" i="2" s="1"/>
  <c r="E57" i="3"/>
  <c r="F57" i="3" s="1"/>
  <c r="AT13" i="2"/>
  <c r="AH40" i="2"/>
  <c r="AR76" i="2"/>
  <c r="AF31" i="2"/>
  <c r="T49" i="2"/>
  <c r="X49" i="2" s="1"/>
  <c r="Z49" i="2" s="1"/>
  <c r="E56" i="3"/>
  <c r="F56" i="3" s="1"/>
  <c r="AT12" i="2"/>
  <c r="AH39" i="2"/>
  <c r="AR75" i="2"/>
  <c r="AF30" i="2"/>
  <c r="T48" i="2"/>
  <c r="X48" i="2" s="1"/>
  <c r="Z48" i="2" s="1"/>
  <c r="D56" i="3"/>
  <c r="AS12" i="2"/>
  <c r="AG39" i="2"/>
  <c r="AQ75" i="2"/>
  <c r="AE30" i="2"/>
  <c r="S48" i="2"/>
  <c r="W48" i="2" s="1"/>
  <c r="Y48" i="2" s="1"/>
  <c r="AS32" i="2"/>
  <c r="AQ23" i="2"/>
  <c r="AU23" i="2" s="1"/>
  <c r="AW23" i="2" s="1"/>
  <c r="AZ23" i="2" s="1"/>
  <c r="AY23" i="2" s="1"/>
  <c r="AG59" i="2"/>
  <c r="AE50" i="2"/>
  <c r="AI50" i="2" s="1"/>
  <c r="AK50" i="2" s="1"/>
  <c r="S68" i="2"/>
  <c r="W68" i="2" s="1"/>
  <c r="Y68" i="2" s="1"/>
  <c r="D76" i="3"/>
  <c r="K77" i="2"/>
  <c r="M77" i="2" s="1"/>
  <c r="P77" i="2" s="1"/>
  <c r="E72" i="3"/>
  <c r="F72" i="3" s="1"/>
  <c r="AR19" i="2"/>
  <c r="AV19" i="2" s="1"/>
  <c r="AX19" i="2" s="1"/>
  <c r="AF46" i="2"/>
  <c r="AT28" i="2"/>
  <c r="AH55" i="2"/>
  <c r="L73" i="2"/>
  <c r="N73" i="2" s="1"/>
  <c r="T64" i="2"/>
  <c r="X64" i="2" s="1"/>
  <c r="Z64" i="2" s="1"/>
  <c r="E64" i="3"/>
  <c r="F64" i="3" s="1"/>
  <c r="AR11" i="2"/>
  <c r="AV11" i="2" s="1"/>
  <c r="AX11" i="2" s="1"/>
  <c r="AF38" i="2"/>
  <c r="AJ38" i="2" s="1"/>
  <c r="AL38" i="2" s="1"/>
  <c r="T19" i="3" s="1"/>
  <c r="AT20" i="2"/>
  <c r="AH47" i="2"/>
  <c r="L65" i="2"/>
  <c r="N65" i="2" s="1"/>
  <c r="T56" i="2"/>
  <c r="X56" i="2" s="1"/>
  <c r="Z56" i="2" s="1"/>
  <c r="D64" i="3"/>
  <c r="AS20" i="2"/>
  <c r="AG47" i="2"/>
  <c r="AQ11" i="2"/>
  <c r="AU11" i="2" s="1"/>
  <c r="AW11" i="2" s="1"/>
  <c r="AZ11" i="2" s="1"/>
  <c r="AY11" i="2" s="1"/>
  <c r="AE38" i="2"/>
  <c r="AI38" i="2" s="1"/>
  <c r="AK38" i="2" s="1"/>
  <c r="S56" i="2"/>
  <c r="W56" i="2" s="1"/>
  <c r="Y56" i="2" s="1"/>
  <c r="K65" i="2"/>
  <c r="M65" i="2" s="1"/>
  <c r="P65" i="2" s="1"/>
  <c r="AR77" i="2"/>
  <c r="E58" i="3"/>
  <c r="F58" i="3" s="1"/>
  <c r="AT14" i="2"/>
  <c r="AF32" i="2"/>
  <c r="AH41" i="2"/>
  <c r="T50" i="2"/>
  <c r="X50" i="2" s="1"/>
  <c r="Z50" i="2" s="1"/>
  <c r="AQ77" i="2"/>
  <c r="D58" i="3"/>
  <c r="AS14" i="2"/>
  <c r="AE32" i="2"/>
  <c r="AG41" i="2"/>
  <c r="S50" i="2"/>
  <c r="W50" i="2" s="1"/>
  <c r="Y50" i="2" s="1"/>
  <c r="E29" i="3"/>
  <c r="F29" i="3" s="1"/>
  <c r="AT57" i="2"/>
  <c r="AH12" i="2"/>
  <c r="AR48" i="2"/>
  <c r="AV48" i="2" s="1"/>
  <c r="AX48" i="2" s="1"/>
  <c r="AF75" i="2"/>
  <c r="AJ75" i="2" s="1"/>
  <c r="AL75" i="2" s="1"/>
  <c r="T56" i="3" s="1"/>
  <c r="L30" i="2"/>
  <c r="N30" i="2" s="1"/>
  <c r="T21" i="2"/>
  <c r="X21" i="2" s="1"/>
  <c r="Z21" i="2" s="1"/>
  <c r="T77" i="2"/>
  <c r="AT41" i="2"/>
  <c r="AH68" i="2"/>
  <c r="E13" i="3"/>
  <c r="F13" i="3" s="1"/>
  <c r="AR32" i="2"/>
  <c r="AF59" i="2"/>
  <c r="L14" i="2"/>
  <c r="N14" i="2" s="1"/>
  <c r="E27" i="3"/>
  <c r="F27" i="3" s="1"/>
  <c r="AT55" i="2"/>
  <c r="AH10" i="2"/>
  <c r="AR46" i="2"/>
  <c r="AV46" i="2" s="1"/>
  <c r="AX46" i="2" s="1"/>
  <c r="AF73" i="2"/>
  <c r="AJ73" i="2" s="1"/>
  <c r="AL73" i="2" s="1"/>
  <c r="T54" i="3" s="1"/>
  <c r="L28" i="2"/>
  <c r="N28" i="2" s="1"/>
  <c r="T19" i="2"/>
  <c r="X19" i="2" s="1"/>
  <c r="Z19" i="2" s="1"/>
  <c r="E19" i="3"/>
  <c r="F19" i="3" s="1"/>
  <c r="AT47" i="2"/>
  <c r="AH74" i="2"/>
  <c r="AR38" i="2"/>
  <c r="AV38" i="2" s="1"/>
  <c r="AX38" i="2" s="1"/>
  <c r="AF65" i="2"/>
  <c r="AJ65" i="2" s="1"/>
  <c r="AL65" i="2" s="1"/>
  <c r="T46" i="3" s="1"/>
  <c r="L20" i="2"/>
  <c r="N20" i="2" s="1"/>
  <c r="T11" i="2"/>
  <c r="E11" i="3"/>
  <c r="F11" i="3" s="1"/>
  <c r="AT39" i="2"/>
  <c r="AH66" i="2"/>
  <c r="AR30" i="2"/>
  <c r="AF57" i="2"/>
  <c r="AJ57" i="2" s="1"/>
  <c r="AL57" i="2" s="1"/>
  <c r="T38" i="3" s="1"/>
  <c r="L12" i="2"/>
  <c r="N12" i="2" s="1"/>
  <c r="T75" i="2"/>
  <c r="E65" i="3"/>
  <c r="F65" i="3" s="1"/>
  <c r="AT21" i="2"/>
  <c r="AH48" i="2"/>
  <c r="AR12" i="2"/>
  <c r="AV12" i="2" s="1"/>
  <c r="AX12" i="2" s="1"/>
  <c r="AF39" i="2"/>
  <c r="AJ39" i="2" s="1"/>
  <c r="AL39" i="2" s="1"/>
  <c r="T20" i="3" s="1"/>
  <c r="L66" i="2"/>
  <c r="N66" i="2" s="1"/>
  <c r="T57" i="2"/>
  <c r="X57" i="2" s="1"/>
  <c r="Z57" i="2" s="1"/>
  <c r="E61" i="3"/>
  <c r="F61" i="3" s="1"/>
  <c r="AT17" i="2"/>
  <c r="AH44" i="2"/>
  <c r="AR8" i="2"/>
  <c r="AF35" i="2"/>
  <c r="T53" i="2"/>
  <c r="X53" i="2" s="1"/>
  <c r="Z53" i="2" s="1"/>
  <c r="AT31" i="2"/>
  <c r="AV31" i="2" s="1"/>
  <c r="AX31" i="2" s="1"/>
  <c r="T67" i="2"/>
  <c r="X67" i="2" s="1"/>
  <c r="Z67" i="2" s="1"/>
  <c r="AF49" i="2"/>
  <c r="AJ49" i="2" s="1"/>
  <c r="AL49" i="2" s="1"/>
  <c r="T30" i="3" s="1"/>
  <c r="E75" i="3"/>
  <c r="F75" i="3" s="1"/>
  <c r="AH58" i="2"/>
  <c r="AR22" i="2"/>
  <c r="AV22" i="2" s="1"/>
  <c r="AX22" i="2" s="1"/>
  <c r="L76" i="2"/>
  <c r="N76" i="2" s="1"/>
  <c r="E63" i="3"/>
  <c r="F63" i="3" s="1"/>
  <c r="AT19" i="2"/>
  <c r="AH46" i="2"/>
  <c r="AR10" i="2"/>
  <c r="AV10" i="2" s="1"/>
  <c r="AX10" i="2" s="1"/>
  <c r="AF37" i="2"/>
  <c r="AJ37" i="2" s="1"/>
  <c r="AL37" i="2" s="1"/>
  <c r="T18" i="3" s="1"/>
  <c r="L64" i="2"/>
  <c r="N64" i="2" s="1"/>
  <c r="T55" i="2"/>
  <c r="X55" i="2" s="1"/>
  <c r="Z55" i="2" s="1"/>
  <c r="D54" i="3"/>
  <c r="AS10" i="2"/>
  <c r="AG37" i="2"/>
  <c r="AQ73" i="2"/>
  <c r="AE28" i="2"/>
  <c r="S46" i="2"/>
  <c r="W46" i="2" s="1"/>
  <c r="Y46" i="2" s="1"/>
  <c r="E6" i="3"/>
  <c r="F6" i="3" s="1"/>
  <c r="G6" i="3" s="1"/>
  <c r="AT34" i="2"/>
  <c r="AH61" i="2"/>
  <c r="AR25" i="2"/>
  <c r="AV25" i="2" s="1"/>
  <c r="AX25" i="2" s="1"/>
  <c r="AF52" i="2"/>
  <c r="AJ52" i="2" s="1"/>
  <c r="AL52" i="2" s="1"/>
  <c r="T33" i="3" s="1"/>
  <c r="T70" i="2"/>
  <c r="X70" i="2" s="1"/>
  <c r="Z70" i="2" s="1"/>
  <c r="L7" i="2"/>
  <c r="N7" i="2" s="1"/>
  <c r="E17" i="3"/>
  <c r="F17" i="3" s="1"/>
  <c r="AT45" i="2"/>
  <c r="AH72" i="2"/>
  <c r="AR36" i="2"/>
  <c r="AV36" i="2" s="1"/>
  <c r="AX36" i="2" s="1"/>
  <c r="AF63" i="2"/>
  <c r="L18" i="2"/>
  <c r="N18" i="2" s="1"/>
  <c r="T9" i="2"/>
  <c r="E67" i="3"/>
  <c r="F67" i="3" s="1"/>
  <c r="AT23" i="2"/>
  <c r="AH50" i="2"/>
  <c r="AR14" i="2"/>
  <c r="AV14" i="2" s="1"/>
  <c r="AX14" i="2" s="1"/>
  <c r="AF41" i="2"/>
  <c r="L68" i="2"/>
  <c r="N68" i="2" s="1"/>
  <c r="T59" i="2"/>
  <c r="X59" i="2" s="1"/>
  <c r="Z59" i="2" s="1"/>
  <c r="E26" i="3"/>
  <c r="F26" i="3" s="1"/>
  <c r="AT54" i="2"/>
  <c r="AH9" i="2"/>
  <c r="AR45" i="2"/>
  <c r="AF72" i="2"/>
  <c r="AJ72" i="2" s="1"/>
  <c r="AL72" i="2" s="1"/>
  <c r="T53" i="3" s="1"/>
  <c r="L27" i="2"/>
  <c r="N27" i="2" s="1"/>
  <c r="T18" i="2"/>
  <c r="AT60" i="2"/>
  <c r="AH15" i="2"/>
  <c r="E32" i="3"/>
  <c r="F32" i="3" s="1"/>
  <c r="G32" i="3" s="1"/>
  <c r="AR51" i="2"/>
  <c r="AV51" i="2" s="1"/>
  <c r="AX51" i="2" s="1"/>
  <c r="AF6" i="2"/>
  <c r="AJ6" i="2" s="1"/>
  <c r="AL6" i="2" s="1"/>
  <c r="L33" i="2"/>
  <c r="N33" i="2" s="1"/>
  <c r="T24" i="2"/>
  <c r="X24" i="2" s="1"/>
  <c r="Z24" i="2" s="1"/>
  <c r="E8" i="3"/>
  <c r="F8" i="3" s="1"/>
  <c r="AR27" i="2"/>
  <c r="AV27" i="2" s="1"/>
  <c r="AX27" i="2" s="1"/>
  <c r="AF54" i="2"/>
  <c r="AJ54" i="2" s="1"/>
  <c r="AL54" i="2" s="1"/>
  <c r="T35" i="3" s="1"/>
  <c r="AT36" i="2"/>
  <c r="AH63" i="2"/>
  <c r="T72" i="2"/>
  <c r="X72" i="2" s="1"/>
  <c r="Z72" i="2" s="1"/>
  <c r="L9" i="2"/>
  <c r="N9" i="2" s="1"/>
  <c r="E60" i="3"/>
  <c r="F60" i="3" s="1"/>
  <c r="AR7" i="2"/>
  <c r="AF34" i="2"/>
  <c r="AT16" i="2"/>
  <c r="AH43" i="2"/>
  <c r="T52" i="2"/>
  <c r="X52" i="2" s="1"/>
  <c r="Z52" i="2" s="1"/>
  <c r="E33" i="3"/>
  <c r="F33" i="3" s="1"/>
  <c r="AT61" i="2"/>
  <c r="AF7" i="2"/>
  <c r="AJ7" i="2" s="1"/>
  <c r="AL7" i="2" s="1"/>
  <c r="T59" i="3" s="1"/>
  <c r="Y59" i="3" s="1"/>
  <c r="AH16" i="2"/>
  <c r="AR52" i="2"/>
  <c r="AV52" i="2" s="1"/>
  <c r="AX52" i="2" s="1"/>
  <c r="L34" i="2"/>
  <c r="N34" i="2" s="1"/>
  <c r="T25" i="2"/>
  <c r="X25" i="2" s="1"/>
  <c r="Z25" i="2" s="1"/>
  <c r="E25" i="3"/>
  <c r="F25" i="3" s="1"/>
  <c r="AT53" i="2"/>
  <c r="AH8" i="2"/>
  <c r="AR44" i="2"/>
  <c r="AV44" i="2" s="1"/>
  <c r="AX44" i="2" s="1"/>
  <c r="AF71" i="2"/>
  <c r="AJ71" i="2" s="1"/>
  <c r="AL71" i="2" s="1"/>
  <c r="T52" i="3" s="1"/>
  <c r="L26" i="2"/>
  <c r="N26" i="2" s="1"/>
  <c r="T17" i="2"/>
  <c r="E21" i="3"/>
  <c r="F21" i="3" s="1"/>
  <c r="AT49" i="2"/>
  <c r="AH76" i="2"/>
  <c r="AR40" i="2"/>
  <c r="AV40" i="2" s="1"/>
  <c r="AX40" i="2" s="1"/>
  <c r="AF67" i="2"/>
  <c r="AJ67" i="2" s="1"/>
  <c r="AL67" i="2" s="1"/>
  <c r="T48" i="3" s="1"/>
  <c r="L22" i="2"/>
  <c r="N22" i="2" s="1"/>
  <c r="T13" i="2"/>
  <c r="E9" i="3"/>
  <c r="F9" i="3" s="1"/>
  <c r="AT37" i="2"/>
  <c r="AH64" i="2"/>
  <c r="AR28" i="2"/>
  <c r="AV28" i="2" s="1"/>
  <c r="AX28" i="2" s="1"/>
  <c r="AF55" i="2"/>
  <c r="AJ55" i="2" s="1"/>
  <c r="AL55" i="2" s="1"/>
  <c r="T36" i="3" s="1"/>
  <c r="L10" i="2"/>
  <c r="N10" i="2" s="1"/>
  <c r="T73" i="2"/>
  <c r="AE77" i="2"/>
  <c r="AI77" i="2" s="1"/>
  <c r="AK77" i="2" s="1"/>
  <c r="AQ50" i="2"/>
  <c r="AU50" i="2" s="1"/>
  <c r="AW50" i="2" s="1"/>
  <c r="AZ50" i="2" s="1"/>
  <c r="AY50" i="2" s="1"/>
  <c r="D31" i="3"/>
  <c r="AS59" i="2"/>
  <c r="AG14" i="2"/>
  <c r="K32" i="2"/>
  <c r="M32" i="2" s="1"/>
  <c r="P32" i="2" s="1"/>
  <c r="S23" i="2"/>
  <c r="W23" i="2" s="1"/>
  <c r="Y23" i="2" s="1"/>
  <c r="D23" i="3"/>
  <c r="G23" i="3" s="1"/>
  <c r="AQ42" i="2"/>
  <c r="AU42" i="2" s="1"/>
  <c r="AW42" i="2" s="1"/>
  <c r="AZ42" i="2" s="1"/>
  <c r="AY42" i="2" s="1"/>
  <c r="AE69" i="2"/>
  <c r="AI69" i="2" s="1"/>
  <c r="AK69" i="2" s="1"/>
  <c r="AS51" i="2"/>
  <c r="AG6" i="2"/>
  <c r="K24" i="2"/>
  <c r="M24" i="2" s="1"/>
  <c r="P24" i="2" s="1"/>
  <c r="S15" i="2"/>
  <c r="D15" i="3"/>
  <c r="AQ34" i="2"/>
  <c r="AU34" i="2" s="1"/>
  <c r="AW34" i="2" s="1"/>
  <c r="AZ34" i="2" s="1"/>
  <c r="AY34" i="2" s="1"/>
  <c r="AE61" i="2"/>
  <c r="AI61" i="2" s="1"/>
  <c r="AK61" i="2" s="1"/>
  <c r="AS43" i="2"/>
  <c r="AG70" i="2"/>
  <c r="K16" i="2"/>
  <c r="M16" i="2" s="1"/>
  <c r="P16" i="2" s="1"/>
  <c r="S7" i="2"/>
  <c r="D74" i="3"/>
  <c r="H74" i="3" s="1"/>
  <c r="AQ21" i="2"/>
  <c r="AE48" i="2"/>
  <c r="AS30" i="2"/>
  <c r="AG57" i="2"/>
  <c r="S66" i="2"/>
  <c r="W66" i="2" s="1"/>
  <c r="Y66" i="2" s="1"/>
  <c r="K75" i="2"/>
  <c r="M75" i="2" s="1"/>
  <c r="P75" i="2" s="1"/>
  <c r="D57" i="3"/>
  <c r="AG40" i="2"/>
  <c r="AE31" i="2"/>
  <c r="AQ76" i="2"/>
  <c r="AS13" i="2"/>
  <c r="S49" i="2"/>
  <c r="W49" i="2" s="1"/>
  <c r="Y49" i="2" s="1"/>
  <c r="AT32" i="2"/>
  <c r="AH59" i="2"/>
  <c r="T68" i="2"/>
  <c r="X68" i="2" s="1"/>
  <c r="Z68" i="2" s="1"/>
  <c r="AR23" i="2"/>
  <c r="AV23" i="2" s="1"/>
  <c r="AX23" i="2" s="1"/>
  <c r="AF50" i="2"/>
  <c r="AJ50" i="2" s="1"/>
  <c r="AL50" i="2" s="1"/>
  <c r="T31" i="3" s="1"/>
  <c r="E76" i="3"/>
  <c r="F76" i="3" s="1"/>
  <c r="L77" i="2"/>
  <c r="N77" i="2" s="1"/>
  <c r="Y58" i="3" s="1"/>
  <c r="D72" i="3"/>
  <c r="H72" i="3" s="1"/>
  <c r="AQ19" i="2"/>
  <c r="AE46" i="2"/>
  <c r="AS28" i="2"/>
  <c r="AG55" i="2"/>
  <c r="S64" i="2"/>
  <c r="W64" i="2" s="1"/>
  <c r="Y64" i="2" s="1"/>
  <c r="K73" i="2"/>
  <c r="M73" i="2" s="1"/>
  <c r="P73" i="2" s="1"/>
  <c r="D29" i="3"/>
  <c r="AQ48" i="2"/>
  <c r="AU48" i="2" s="1"/>
  <c r="AW48" i="2" s="1"/>
  <c r="AZ48" i="2" s="1"/>
  <c r="AY48" i="2" s="1"/>
  <c r="AE75" i="2"/>
  <c r="AI75" i="2" s="1"/>
  <c r="AK75" i="2" s="1"/>
  <c r="AS57" i="2"/>
  <c r="AG12" i="2"/>
  <c r="K30" i="2"/>
  <c r="M30" i="2" s="1"/>
  <c r="P30" i="2" s="1"/>
  <c r="S21" i="2"/>
  <c r="W21" i="2" s="1"/>
  <c r="Y21" i="2" s="1"/>
  <c r="S77" i="2"/>
  <c r="D13" i="3"/>
  <c r="H13" i="3" s="1"/>
  <c r="AQ32" i="2"/>
  <c r="AU32" i="2" s="1"/>
  <c r="AW32" i="2" s="1"/>
  <c r="AZ32" i="2" s="1"/>
  <c r="AY32" i="2" s="1"/>
  <c r="AE59" i="2"/>
  <c r="AI59" i="2" s="1"/>
  <c r="AK59" i="2" s="1"/>
  <c r="AS41" i="2"/>
  <c r="AG68" i="2"/>
  <c r="K14" i="2"/>
  <c r="M14" i="2" s="1"/>
  <c r="P14" i="2" s="1"/>
  <c r="D27" i="3"/>
  <c r="AQ46" i="2"/>
  <c r="AU46" i="2" s="1"/>
  <c r="AW46" i="2" s="1"/>
  <c r="AZ46" i="2" s="1"/>
  <c r="AY46" i="2" s="1"/>
  <c r="AE73" i="2"/>
  <c r="AI73" i="2" s="1"/>
  <c r="AK73" i="2" s="1"/>
  <c r="AS55" i="2"/>
  <c r="AG10" i="2"/>
  <c r="K28" i="2"/>
  <c r="M28" i="2" s="1"/>
  <c r="P28" i="2" s="1"/>
  <c r="S19" i="2"/>
  <c r="W19" i="2" s="1"/>
  <c r="Y19" i="2" s="1"/>
  <c r="D19" i="3"/>
  <c r="AQ38" i="2"/>
  <c r="AU38" i="2" s="1"/>
  <c r="AW38" i="2" s="1"/>
  <c r="AZ38" i="2" s="1"/>
  <c r="AY38" i="2" s="1"/>
  <c r="AE65" i="2"/>
  <c r="AI65" i="2" s="1"/>
  <c r="AK65" i="2" s="1"/>
  <c r="AS47" i="2"/>
  <c r="AG74" i="2"/>
  <c r="K20" i="2"/>
  <c r="M20" i="2" s="1"/>
  <c r="P20" i="2" s="1"/>
  <c r="S11" i="2"/>
  <c r="D11" i="3"/>
  <c r="AQ30" i="2"/>
  <c r="AE57" i="2"/>
  <c r="AI57" i="2" s="1"/>
  <c r="AK57" i="2" s="1"/>
  <c r="AS39" i="2"/>
  <c r="AG66" i="2"/>
  <c r="K12" i="2"/>
  <c r="M12" i="2" s="1"/>
  <c r="P12" i="2" s="1"/>
  <c r="S75" i="2"/>
  <c r="P35" i="1"/>
  <c r="AN57" i="2" l="1"/>
  <c r="AM57" i="2" s="1"/>
  <c r="S38" i="3"/>
  <c r="V38" i="3" s="1"/>
  <c r="H11" i="3"/>
  <c r="G11" i="3"/>
  <c r="I11" i="3" s="1"/>
  <c r="O20" i="2"/>
  <c r="Q20" i="2" s="1"/>
  <c r="R20" i="2"/>
  <c r="Q18" i="3"/>
  <c r="U18" i="3" s="1"/>
  <c r="AB19" i="2"/>
  <c r="AA19" i="2" s="1"/>
  <c r="AN73" i="2"/>
  <c r="AM73" i="2" s="1"/>
  <c r="S54" i="3"/>
  <c r="V54" i="3" s="1"/>
  <c r="H27" i="3"/>
  <c r="G27" i="3"/>
  <c r="I27" i="3" s="1"/>
  <c r="AN59" i="2"/>
  <c r="AM59" i="2" s="1"/>
  <c r="S40" i="3"/>
  <c r="V40" i="3" s="1"/>
  <c r="Q20" i="3"/>
  <c r="U20" i="3" s="1"/>
  <c r="AB21" i="2"/>
  <c r="AA21" i="2" s="1"/>
  <c r="AN75" i="2"/>
  <c r="AM75" i="2" s="1"/>
  <c r="S56" i="3"/>
  <c r="V56" i="3" s="1"/>
  <c r="H29" i="3"/>
  <c r="G29" i="3"/>
  <c r="I29" i="3" s="1"/>
  <c r="Q65" i="3"/>
  <c r="U65" i="3" s="1"/>
  <c r="AB66" i="2"/>
  <c r="AA66" i="2" s="1"/>
  <c r="AN61" i="2"/>
  <c r="AM61" i="2" s="1"/>
  <c r="S42" i="3"/>
  <c r="V42" i="3" s="1"/>
  <c r="H15" i="3"/>
  <c r="G15" i="3"/>
  <c r="I15" i="3" s="1"/>
  <c r="O24" i="2"/>
  <c r="Q24" i="2" s="1"/>
  <c r="R24" i="2"/>
  <c r="Q22" i="3"/>
  <c r="U22" i="3" s="1"/>
  <c r="AB23" i="2"/>
  <c r="AA23" i="2" s="1"/>
  <c r="AN77" i="2"/>
  <c r="AM77" i="2" s="1"/>
  <c r="S58" i="3"/>
  <c r="V58" i="3" s="1"/>
  <c r="R24" i="3"/>
  <c r="Q45" i="3"/>
  <c r="U45" i="3" s="1"/>
  <c r="AB46" i="2"/>
  <c r="AA46" i="2" s="1"/>
  <c r="R66" i="3"/>
  <c r="G13" i="3"/>
  <c r="I13" i="3" s="1"/>
  <c r="R20" i="3"/>
  <c r="Q49" i="3"/>
  <c r="U49" i="3" s="1"/>
  <c r="AB50" i="2"/>
  <c r="AA50" i="2" s="1"/>
  <c r="H58" i="3"/>
  <c r="G58" i="3"/>
  <c r="Q55" i="3"/>
  <c r="U55" i="3" s="1"/>
  <c r="AB56" i="2"/>
  <c r="AA56" i="2" s="1"/>
  <c r="X35" i="1"/>
  <c r="E39" i="2" s="1"/>
  <c r="N35" i="1"/>
  <c r="O35" i="1" s="1"/>
  <c r="O12" i="2"/>
  <c r="Q12" i="2" s="1"/>
  <c r="R12" i="2"/>
  <c r="AU30" i="2"/>
  <c r="AW30" i="2" s="1"/>
  <c r="AZ30" i="2" s="1"/>
  <c r="AY30" i="2" s="1"/>
  <c r="AN65" i="2"/>
  <c r="AM65" i="2" s="1"/>
  <c r="S46" i="3"/>
  <c r="V46" i="3" s="1"/>
  <c r="H19" i="3"/>
  <c r="G19" i="3"/>
  <c r="O28" i="2"/>
  <c r="Q28" i="2" s="1"/>
  <c r="R28" i="2"/>
  <c r="O14" i="2"/>
  <c r="Q14" i="2" s="1"/>
  <c r="R14" i="2"/>
  <c r="O30" i="2"/>
  <c r="Q30" i="2" s="1"/>
  <c r="R30" i="2"/>
  <c r="R73" i="2"/>
  <c r="O73" i="2"/>
  <c r="Q73" i="2" s="1"/>
  <c r="R67" i="3"/>
  <c r="R75" i="2"/>
  <c r="O75" i="2"/>
  <c r="Q75" i="2" s="1"/>
  <c r="O16" i="2"/>
  <c r="Q16" i="2" s="1"/>
  <c r="R16" i="2"/>
  <c r="AN69" i="2"/>
  <c r="AM69" i="2" s="1"/>
  <c r="S50" i="3"/>
  <c r="V50" i="3" s="1"/>
  <c r="O32" i="2"/>
  <c r="Q32" i="2" s="1"/>
  <c r="R32" i="2"/>
  <c r="R51" i="3"/>
  <c r="R71" i="3"/>
  <c r="R23" i="3"/>
  <c r="AV45" i="2"/>
  <c r="AX45" i="2" s="1"/>
  <c r="R58" i="3"/>
  <c r="X58" i="3" s="1"/>
  <c r="Z58" i="3" s="1"/>
  <c r="AJ41" i="2"/>
  <c r="AL41" i="2" s="1"/>
  <c r="T22" i="3" s="1"/>
  <c r="AJ63" i="2"/>
  <c r="AL63" i="2" s="1"/>
  <c r="T44" i="3" s="1"/>
  <c r="R69" i="3"/>
  <c r="H54" i="3"/>
  <c r="G54" i="3"/>
  <c r="AJ58" i="2"/>
  <c r="AL58" i="2" s="1"/>
  <c r="T39" i="3" s="1"/>
  <c r="X47" i="3"/>
  <c r="R56" i="3"/>
  <c r="AV30" i="2"/>
  <c r="AX30" i="2" s="1"/>
  <c r="AV32" i="2"/>
  <c r="AX32" i="2" s="1"/>
  <c r="R65" i="2"/>
  <c r="O65" i="2"/>
  <c r="Q65" i="2" s="1"/>
  <c r="AN38" i="2"/>
  <c r="AM38" i="2" s="1"/>
  <c r="S19" i="3"/>
  <c r="V19" i="3" s="1"/>
  <c r="H64" i="3"/>
  <c r="G64" i="3"/>
  <c r="Y46" i="3"/>
  <c r="R63" i="3"/>
  <c r="AJ46" i="2"/>
  <c r="AL46" i="2" s="1"/>
  <c r="T27" i="3" s="1"/>
  <c r="G72" i="3"/>
  <c r="I72" i="3" s="1"/>
  <c r="O77" i="2"/>
  <c r="Q77" i="2" s="1"/>
  <c r="R77" i="2"/>
  <c r="Q67" i="3"/>
  <c r="U67" i="3" s="1"/>
  <c r="AB68" i="2"/>
  <c r="Q47" i="3"/>
  <c r="U47" i="3" s="1"/>
  <c r="AB48" i="2"/>
  <c r="AA48" i="2" s="1"/>
  <c r="R47" i="3"/>
  <c r="R64" i="3"/>
  <c r="AJ47" i="2"/>
  <c r="AL47" i="2" s="1"/>
  <c r="T28" i="3" s="1"/>
  <c r="R74" i="2"/>
  <c r="O74" i="2"/>
  <c r="Q74" i="2" s="1"/>
  <c r="AU20" i="2"/>
  <c r="AW20" i="2" s="1"/>
  <c r="AZ20" i="2" s="1"/>
  <c r="AY20" i="2" s="1"/>
  <c r="R13" i="2"/>
  <c r="O13" i="2"/>
  <c r="Q13" i="2" s="1"/>
  <c r="H12" i="3"/>
  <c r="G12" i="3"/>
  <c r="R21" i="2"/>
  <c r="O21" i="2"/>
  <c r="Q21" i="2" s="1"/>
  <c r="AI66" i="2"/>
  <c r="AK66" i="2" s="1"/>
  <c r="H20" i="3"/>
  <c r="G20" i="3"/>
  <c r="AV39" i="2"/>
  <c r="AX39" i="2" s="1"/>
  <c r="R29" i="2"/>
  <c r="O29" i="2"/>
  <c r="Q29" i="2" s="1"/>
  <c r="AI74" i="2"/>
  <c r="AK74" i="2" s="1"/>
  <c r="H28" i="3"/>
  <c r="G28" i="3"/>
  <c r="I28" i="3" s="1"/>
  <c r="AV47" i="2"/>
  <c r="AX47" i="2" s="1"/>
  <c r="X56" i="3"/>
  <c r="R65" i="3"/>
  <c r="AJ48" i="2"/>
  <c r="AL48" i="2" s="1"/>
  <c r="T29" i="3" s="1"/>
  <c r="G74" i="3"/>
  <c r="I74" i="3" s="1"/>
  <c r="AN60" i="2"/>
  <c r="AM60" i="2" s="1"/>
  <c r="S41" i="3"/>
  <c r="V41" i="3" s="1"/>
  <c r="H14" i="3"/>
  <c r="G14" i="3"/>
  <c r="I14" i="3" s="1"/>
  <c r="AJ60" i="2"/>
  <c r="AL60" i="2" s="1"/>
  <c r="T41" i="3" s="1"/>
  <c r="AU41" i="2"/>
  <c r="AW41" i="2" s="1"/>
  <c r="AZ41" i="2" s="1"/>
  <c r="AY41" i="2" s="1"/>
  <c r="AJ68" i="2"/>
  <c r="AL68" i="2" s="1"/>
  <c r="T49" i="3" s="1"/>
  <c r="Y49" i="3" s="1"/>
  <c r="Q21" i="3"/>
  <c r="U21" i="3" s="1"/>
  <c r="AB22" i="2"/>
  <c r="AA22" i="2" s="1"/>
  <c r="R21" i="3"/>
  <c r="AJ76" i="2"/>
  <c r="AL76" i="2" s="1"/>
  <c r="T57" i="3" s="1"/>
  <c r="Y57" i="3" s="1"/>
  <c r="AV34" i="2"/>
  <c r="AX34" i="2" s="1"/>
  <c r="AJ69" i="2"/>
  <c r="AL69" i="2" s="1"/>
  <c r="T50" i="3" s="1"/>
  <c r="H23" i="3"/>
  <c r="I23" i="3" s="1"/>
  <c r="AV50" i="2"/>
  <c r="AX50" i="2" s="1"/>
  <c r="E35" i="3"/>
  <c r="F35" i="3" s="1"/>
  <c r="AR54" i="2"/>
  <c r="AV54" i="2" s="1"/>
  <c r="AX54" i="2" s="1"/>
  <c r="AF9" i="2"/>
  <c r="AJ9" i="2" s="1"/>
  <c r="AL9" i="2" s="1"/>
  <c r="T61" i="3" s="1"/>
  <c r="AT63" i="2"/>
  <c r="AH18" i="2"/>
  <c r="L36" i="2"/>
  <c r="N36" i="2" s="1"/>
  <c r="T27" i="2"/>
  <c r="X27" i="2" s="1"/>
  <c r="Z27" i="2" s="1"/>
  <c r="AI55" i="2"/>
  <c r="AK55" i="2" s="1"/>
  <c r="H9" i="3"/>
  <c r="G9" i="3"/>
  <c r="O22" i="2"/>
  <c r="Q22" i="2" s="1"/>
  <c r="R22" i="2"/>
  <c r="AU40" i="2"/>
  <c r="AW40" i="2" s="1"/>
  <c r="AZ40" i="2" s="1"/>
  <c r="AY40" i="2" s="1"/>
  <c r="AN71" i="2"/>
  <c r="AM71" i="2" s="1"/>
  <c r="S52" i="3"/>
  <c r="V52" i="3" s="1"/>
  <c r="H25" i="3"/>
  <c r="G25" i="3"/>
  <c r="O34" i="2"/>
  <c r="Q34" i="2" s="1"/>
  <c r="R34" i="2"/>
  <c r="R69" i="2"/>
  <c r="O69" i="2"/>
  <c r="Q69" i="2" s="1"/>
  <c r="H68" i="3"/>
  <c r="G68" i="3"/>
  <c r="AI54" i="2"/>
  <c r="AK54" i="2" s="1"/>
  <c r="W72" i="2"/>
  <c r="Y72" i="2" s="1"/>
  <c r="Q50" i="3"/>
  <c r="U50" i="3" s="1"/>
  <c r="W50" i="3" s="1"/>
  <c r="AB51" i="2"/>
  <c r="AA51" i="2" s="1"/>
  <c r="G59" i="3"/>
  <c r="H59" i="3"/>
  <c r="I59" i="3" s="1"/>
  <c r="Q46" i="3"/>
  <c r="U46" i="3" s="1"/>
  <c r="W46" i="3" s="1"/>
  <c r="AB47" i="2"/>
  <c r="AA47" i="2" s="1"/>
  <c r="G55" i="3"/>
  <c r="I55" i="3" s="1"/>
  <c r="H55" i="3"/>
  <c r="Q61" i="3"/>
  <c r="U61" i="3" s="1"/>
  <c r="AB62" i="2"/>
  <c r="AA62" i="2" s="1"/>
  <c r="Q70" i="3"/>
  <c r="U70" i="3" s="1"/>
  <c r="AB71" i="2"/>
  <c r="AI53" i="2"/>
  <c r="AK53" i="2" s="1"/>
  <c r="AN62" i="2"/>
  <c r="AM62" i="2" s="1"/>
  <c r="S43" i="3"/>
  <c r="V43" i="3" s="1"/>
  <c r="AU26" i="2"/>
  <c r="AW26" i="2" s="1"/>
  <c r="AZ26" i="2" s="1"/>
  <c r="AY26" i="2" s="1"/>
  <c r="X51" i="3"/>
  <c r="R60" i="3"/>
  <c r="X60" i="3" s="1"/>
  <c r="Z60" i="3" s="1"/>
  <c r="AJ43" i="2"/>
  <c r="AL43" i="2" s="1"/>
  <c r="T24" i="3" s="1"/>
  <c r="O18" i="2"/>
  <c r="Q18" i="2" s="1"/>
  <c r="R18" i="2"/>
  <c r="AU36" i="2"/>
  <c r="AW36" i="2" s="1"/>
  <c r="AZ36" i="2" s="1"/>
  <c r="AY36" i="2" s="1"/>
  <c r="R7" i="2"/>
  <c r="O7" i="2"/>
  <c r="Q7" i="2" s="1"/>
  <c r="Q69" i="3"/>
  <c r="U69" i="3" s="1"/>
  <c r="AB70" i="2"/>
  <c r="AA70" i="2" s="1"/>
  <c r="R64" i="2"/>
  <c r="O64" i="2"/>
  <c r="Q64" i="2" s="1"/>
  <c r="AU19" i="2"/>
  <c r="AW19" i="2" s="1"/>
  <c r="AZ19" i="2" s="1"/>
  <c r="AY19" i="2" s="1"/>
  <c r="AU10" i="2"/>
  <c r="AW10" i="2" s="1"/>
  <c r="AZ10" i="2" s="1"/>
  <c r="AY10" i="2" s="1"/>
  <c r="O72" i="2"/>
  <c r="Q72" i="2" s="1"/>
  <c r="R72" i="2"/>
  <c r="AN45" i="2"/>
  <c r="AM45" i="2" s="1"/>
  <c r="S26" i="3"/>
  <c r="V26" i="3" s="1"/>
  <c r="H71" i="3"/>
  <c r="I71" i="3" s="1"/>
  <c r="Y53" i="3"/>
  <c r="AI58" i="2"/>
  <c r="AK58" i="2" s="1"/>
  <c r="AU22" i="2"/>
  <c r="AW22" i="2" s="1"/>
  <c r="AZ22" i="2" s="1"/>
  <c r="AY22" i="2" s="1"/>
  <c r="AU31" i="2"/>
  <c r="AW31" i="2" s="1"/>
  <c r="AZ31" i="2" s="1"/>
  <c r="AY31" i="2" s="1"/>
  <c r="G75" i="3"/>
  <c r="H75" i="3"/>
  <c r="Q52" i="3"/>
  <c r="U52" i="3" s="1"/>
  <c r="W52" i="3" s="1"/>
  <c r="AB53" i="2"/>
  <c r="AA53" i="2" s="1"/>
  <c r="AI44" i="2"/>
  <c r="AK44" i="2" s="1"/>
  <c r="G61" i="3"/>
  <c r="H61" i="3"/>
  <c r="O66" i="2"/>
  <c r="Q66" i="2" s="1"/>
  <c r="R66" i="2"/>
  <c r="AU21" i="2"/>
  <c r="AW21" i="2" s="1"/>
  <c r="AZ21" i="2" s="1"/>
  <c r="AY21" i="2" s="1"/>
  <c r="AU12" i="2"/>
  <c r="AW12" i="2" s="1"/>
  <c r="AZ12" i="2" s="1"/>
  <c r="AY12" i="2" s="1"/>
  <c r="B38" i="2"/>
  <c r="R34" i="1"/>
  <c r="F38" i="2" s="1"/>
  <c r="U34" i="1"/>
  <c r="S34" i="1"/>
  <c r="T34" i="1"/>
  <c r="H60" i="3"/>
  <c r="G60" i="3"/>
  <c r="I60" i="3" s="1"/>
  <c r="Y50" i="3"/>
  <c r="O67" i="2"/>
  <c r="Q67" i="2" s="1"/>
  <c r="R67" i="2"/>
  <c r="AI40" i="2"/>
  <c r="AK40" i="2" s="1"/>
  <c r="AU13" i="2"/>
  <c r="AW13" i="2" s="1"/>
  <c r="AZ13" i="2" s="1"/>
  <c r="AY13" i="2" s="1"/>
  <c r="G66" i="3"/>
  <c r="H66" i="3"/>
  <c r="Y48" i="3"/>
  <c r="AV13" i="2"/>
  <c r="AX13" i="2" s="1"/>
  <c r="R17" i="2"/>
  <c r="O17" i="2"/>
  <c r="Q17" i="2" s="1"/>
  <c r="H16" i="3"/>
  <c r="G16" i="3"/>
  <c r="I16" i="3" s="1"/>
  <c r="R25" i="2"/>
  <c r="O25" i="2"/>
  <c r="Q25" i="2" s="1"/>
  <c r="AI70" i="2"/>
  <c r="AK70" i="2" s="1"/>
  <c r="H24" i="3"/>
  <c r="G24" i="3"/>
  <c r="I24" i="3" s="1"/>
  <c r="R33" i="2"/>
  <c r="O33" i="2"/>
  <c r="Q33" i="2" s="1"/>
  <c r="AI6" i="2"/>
  <c r="AK6" i="2" s="1"/>
  <c r="AN6" i="2" s="1"/>
  <c r="AM6" i="2" s="1"/>
  <c r="H32" i="3"/>
  <c r="I32" i="3" s="1"/>
  <c r="R11" i="2"/>
  <c r="O11" i="2"/>
  <c r="Q11" i="2" s="1"/>
  <c r="AU29" i="2"/>
  <c r="AW29" i="2" s="1"/>
  <c r="AZ29" i="2" s="1"/>
  <c r="AY29" i="2" s="1"/>
  <c r="AJ56" i="2"/>
  <c r="AL56" i="2" s="1"/>
  <c r="T37" i="3" s="1"/>
  <c r="AU37" i="2"/>
  <c r="AW37" i="2" s="1"/>
  <c r="AZ37" i="2" s="1"/>
  <c r="AY37" i="2" s="1"/>
  <c r="AJ64" i="2"/>
  <c r="AL64" i="2" s="1"/>
  <c r="T45" i="3" s="1"/>
  <c r="Y45" i="3" s="1"/>
  <c r="AU45" i="2"/>
  <c r="AW45" i="2" s="1"/>
  <c r="AZ45" i="2" s="1"/>
  <c r="AY45" i="2" s="1"/>
  <c r="O35" i="2"/>
  <c r="Q35" i="2" s="1"/>
  <c r="R35" i="2"/>
  <c r="AI8" i="2"/>
  <c r="AK8" i="2" s="1"/>
  <c r="H34" i="3"/>
  <c r="G34" i="3"/>
  <c r="AV53" i="2"/>
  <c r="AX53" i="2" s="1"/>
  <c r="R50" i="3"/>
  <c r="R68" i="2"/>
  <c r="O68" i="2"/>
  <c r="Q68" i="2" s="1"/>
  <c r="AU14" i="2"/>
  <c r="AW14" i="2" s="1"/>
  <c r="AZ14" i="2" s="1"/>
  <c r="AY14" i="2" s="1"/>
  <c r="AI51" i="2"/>
  <c r="AK51" i="2" s="1"/>
  <c r="Q68" i="3"/>
  <c r="U68" i="3" s="1"/>
  <c r="AB69" i="2"/>
  <c r="AA69" i="2" s="1"/>
  <c r="AU24" i="2"/>
  <c r="AW24" i="2" s="1"/>
  <c r="AZ24" i="2" s="1"/>
  <c r="AY24" i="2" s="1"/>
  <c r="H5" i="3"/>
  <c r="G5" i="3"/>
  <c r="R61" i="3"/>
  <c r="X61" i="3" s="1"/>
  <c r="Z61" i="3" s="1"/>
  <c r="AJ44" i="2"/>
  <c r="AL44" i="2" s="1"/>
  <c r="T25" i="3" s="1"/>
  <c r="G70" i="3"/>
  <c r="R70" i="3"/>
  <c r="Y61" i="3"/>
  <c r="AJ53" i="2"/>
  <c r="AL53" i="2" s="1"/>
  <c r="T34" i="3" s="1"/>
  <c r="R70" i="2"/>
  <c r="O70" i="2"/>
  <c r="Q70" i="2" s="1"/>
  <c r="AI43" i="2"/>
  <c r="AK43" i="2" s="1"/>
  <c r="AI52" i="2"/>
  <c r="AK52" i="2" s="1"/>
  <c r="H69" i="3"/>
  <c r="G69" i="3"/>
  <c r="I69" i="3" s="1"/>
  <c r="J46" i="2"/>
  <c r="V73" i="2" s="1"/>
  <c r="X73" i="2" s="1"/>
  <c r="Z73" i="2" s="1"/>
  <c r="G37" i="2"/>
  <c r="I46" i="2"/>
  <c r="U73" i="2" s="1"/>
  <c r="W73" i="2" s="1"/>
  <c r="Y73" i="2" s="1"/>
  <c r="H37" i="2"/>
  <c r="R45" i="3"/>
  <c r="X45" i="3" s="1"/>
  <c r="Z45" i="3" s="1"/>
  <c r="G62" i="3"/>
  <c r="H62" i="3"/>
  <c r="Q63" i="3"/>
  <c r="U63" i="3" s="1"/>
  <c r="AB64" i="2"/>
  <c r="AA64" i="2" s="1"/>
  <c r="Q48" i="3"/>
  <c r="U48" i="3" s="1"/>
  <c r="W48" i="3" s="1"/>
  <c r="AB49" i="2"/>
  <c r="AA49" i="2" s="1"/>
  <c r="H57" i="3"/>
  <c r="G57" i="3"/>
  <c r="H31" i="3"/>
  <c r="I31" i="3" s="1"/>
  <c r="G31" i="3"/>
  <c r="R54" i="3"/>
  <c r="X54" i="3" s="1"/>
  <c r="Z54" i="3" s="1"/>
  <c r="R52" i="3"/>
  <c r="X52" i="3" s="1"/>
  <c r="Z52" i="3" s="1"/>
  <c r="R18" i="3"/>
  <c r="AJ59" i="2"/>
  <c r="AL59" i="2" s="1"/>
  <c r="T40" i="3" s="1"/>
  <c r="R49" i="3"/>
  <c r="X49" i="3" s="1"/>
  <c r="Z49" i="3" s="1"/>
  <c r="X46" i="3"/>
  <c r="Z46" i="3" s="1"/>
  <c r="R55" i="3"/>
  <c r="X55" i="3" s="1"/>
  <c r="Z55" i="3" s="1"/>
  <c r="Y54" i="3"/>
  <c r="G76" i="3"/>
  <c r="H76" i="3"/>
  <c r="AN50" i="2"/>
  <c r="AM50" i="2" s="1"/>
  <c r="S31" i="3"/>
  <c r="V31" i="3" s="1"/>
  <c r="H56" i="3"/>
  <c r="G56" i="3"/>
  <c r="I56" i="3" s="1"/>
  <c r="R48" i="3"/>
  <c r="Q64" i="3"/>
  <c r="U64" i="3" s="1"/>
  <c r="AB65" i="2"/>
  <c r="AA65" i="2" s="1"/>
  <c r="AN47" i="2"/>
  <c r="AM47" i="2" s="1"/>
  <c r="S28" i="3"/>
  <c r="V28" i="3" s="1"/>
  <c r="G73" i="3"/>
  <c r="H73" i="3"/>
  <c r="AU39" i="2"/>
  <c r="AW39" i="2" s="1"/>
  <c r="AZ39" i="2" s="1"/>
  <c r="AY39" i="2" s="1"/>
  <c r="AJ66" i="2"/>
  <c r="AL66" i="2" s="1"/>
  <c r="T47" i="3" s="1"/>
  <c r="Y47" i="3" s="1"/>
  <c r="Q19" i="3"/>
  <c r="U19" i="3" s="1"/>
  <c r="W19" i="3" s="1"/>
  <c r="AB20" i="2"/>
  <c r="AA20" i="2" s="1"/>
  <c r="AU47" i="2"/>
  <c r="AW47" i="2" s="1"/>
  <c r="AZ47" i="2" s="1"/>
  <c r="AY47" i="2" s="1"/>
  <c r="R19" i="3"/>
  <c r="Y56" i="3"/>
  <c r="AV21" i="2"/>
  <c r="AX21" i="2" s="1"/>
  <c r="R15" i="2"/>
  <c r="O15" i="2"/>
  <c r="Q15" i="2" s="1"/>
  <c r="O23" i="2"/>
  <c r="Q23" i="2" s="1"/>
  <c r="R23" i="2"/>
  <c r="AI68" i="2"/>
  <c r="AK68" i="2" s="1"/>
  <c r="H22" i="3"/>
  <c r="G22" i="3"/>
  <c r="I22" i="3" s="1"/>
  <c r="AV41" i="2"/>
  <c r="AX41" i="2" s="1"/>
  <c r="O31" i="2"/>
  <c r="Q31" i="2" s="1"/>
  <c r="R31" i="2"/>
  <c r="AN76" i="2"/>
  <c r="AM76" i="2" s="1"/>
  <c r="S57" i="3"/>
  <c r="V57" i="3" s="1"/>
  <c r="H30" i="3"/>
  <c r="G30" i="3"/>
  <c r="I30" i="3" s="1"/>
  <c r="AV49" i="2"/>
  <c r="AX49" i="2" s="1"/>
  <c r="AJ61" i="2"/>
  <c r="AL61" i="2" s="1"/>
  <c r="T42" i="3" s="1"/>
  <c r="AV42" i="2"/>
  <c r="AX42" i="2" s="1"/>
  <c r="R22" i="3"/>
  <c r="X22" i="3" s="1"/>
  <c r="D35" i="3"/>
  <c r="AS63" i="2"/>
  <c r="AG18" i="2"/>
  <c r="AQ54" i="2"/>
  <c r="AU54" i="2" s="1"/>
  <c r="AW54" i="2" s="1"/>
  <c r="AZ54" i="2" s="1"/>
  <c r="AY54" i="2" s="1"/>
  <c r="AE9" i="2"/>
  <c r="AI9" i="2" s="1"/>
  <c r="AK9" i="2" s="1"/>
  <c r="K36" i="2"/>
  <c r="M36" i="2" s="1"/>
  <c r="P36" i="2" s="1"/>
  <c r="S27" i="2"/>
  <c r="W27" i="2" s="1"/>
  <c r="Y27" i="2" s="1"/>
  <c r="O10" i="2"/>
  <c r="Q10" i="2" s="1"/>
  <c r="R10" i="2"/>
  <c r="AU28" i="2"/>
  <c r="AW28" i="2" s="1"/>
  <c r="AZ28" i="2" s="1"/>
  <c r="AY28" i="2" s="1"/>
  <c r="AN67" i="2"/>
  <c r="AM67" i="2" s="1"/>
  <c r="S48" i="3"/>
  <c r="V48" i="3" s="1"/>
  <c r="H21" i="3"/>
  <c r="G21" i="3"/>
  <c r="O26" i="2"/>
  <c r="Q26" i="2" s="1"/>
  <c r="R26" i="2"/>
  <c r="Q24" i="3"/>
  <c r="U24" i="3" s="1"/>
  <c r="AB25" i="2"/>
  <c r="AA25" i="2" s="1"/>
  <c r="AN7" i="2"/>
  <c r="AM7" i="2" s="1"/>
  <c r="S59" i="3"/>
  <c r="V59" i="3" s="1"/>
  <c r="H33" i="3"/>
  <c r="G33" i="3"/>
  <c r="AN42" i="2"/>
  <c r="AM42" i="2" s="1"/>
  <c r="S23" i="3"/>
  <c r="V23" i="3" s="1"/>
  <c r="Q59" i="3"/>
  <c r="U59" i="3" s="1"/>
  <c r="W59" i="3" s="1"/>
  <c r="AB60" i="2"/>
  <c r="AA60" i="2" s="1"/>
  <c r="R9" i="2"/>
  <c r="O9" i="2"/>
  <c r="Q9" i="2" s="1"/>
  <c r="G8" i="3"/>
  <c r="I8" i="3" s="1"/>
  <c r="H8" i="3"/>
  <c r="R68" i="3"/>
  <c r="X68" i="3" s="1"/>
  <c r="O71" i="2"/>
  <c r="Q71" i="2" s="1"/>
  <c r="R71" i="2"/>
  <c r="I70" i="3"/>
  <c r="G7" i="3"/>
  <c r="I7" i="3" s="1"/>
  <c r="H7" i="3"/>
  <c r="R8" i="2"/>
  <c r="O8" i="2"/>
  <c r="Q8" i="2" s="1"/>
  <c r="Y51" i="3"/>
  <c r="AV16" i="2"/>
  <c r="AX16" i="2" s="1"/>
  <c r="AN63" i="2"/>
  <c r="AM63" i="2" s="1"/>
  <c r="S44" i="3"/>
  <c r="V44" i="3" s="1"/>
  <c r="H17" i="3"/>
  <c r="G17" i="3"/>
  <c r="I17" i="3" s="1"/>
  <c r="H6" i="3"/>
  <c r="I6" i="3" s="1"/>
  <c r="Q54" i="3"/>
  <c r="U54" i="3" s="1"/>
  <c r="W54" i="3" s="1"/>
  <c r="AB55" i="2"/>
  <c r="AA55" i="2" s="1"/>
  <c r="AI46" i="2"/>
  <c r="AK46" i="2" s="1"/>
  <c r="AI37" i="2"/>
  <c r="AK37" i="2" s="1"/>
  <c r="H63" i="3"/>
  <c r="G63" i="3"/>
  <c r="Q62" i="3"/>
  <c r="U62" i="3" s="1"/>
  <c r="AB63" i="2"/>
  <c r="AA63" i="2" s="1"/>
  <c r="R62" i="3"/>
  <c r="X62" i="3" s="1"/>
  <c r="Q66" i="3"/>
  <c r="U66" i="3" s="1"/>
  <c r="AB67" i="2"/>
  <c r="AA67" i="2" s="1"/>
  <c r="AC67" i="2" s="1"/>
  <c r="O76" i="2"/>
  <c r="Q76" i="2" s="1"/>
  <c r="R76" i="2"/>
  <c r="AN49" i="2"/>
  <c r="AM49" i="2" s="1"/>
  <c r="S30" i="3"/>
  <c r="V30" i="3" s="1"/>
  <c r="Q56" i="3"/>
  <c r="U56" i="3" s="1"/>
  <c r="W56" i="3" s="1"/>
  <c r="AB57" i="2"/>
  <c r="AA57" i="2" s="1"/>
  <c r="AI48" i="2"/>
  <c r="AK48" i="2" s="1"/>
  <c r="AI39" i="2"/>
  <c r="AK39" i="2" s="1"/>
  <c r="G65" i="3"/>
  <c r="H65" i="3"/>
  <c r="Q51" i="3"/>
  <c r="U51" i="3" s="1"/>
  <c r="AB52" i="2"/>
  <c r="AA52" i="2" s="1"/>
  <c r="X50" i="3"/>
  <c r="Z50" i="3" s="1"/>
  <c r="R59" i="3"/>
  <c r="X59" i="3" s="1"/>
  <c r="Z59" i="3" s="1"/>
  <c r="Q57" i="3"/>
  <c r="U57" i="3" s="1"/>
  <c r="AB58" i="2"/>
  <c r="AA58" i="2" s="1"/>
  <c r="X48" i="3"/>
  <c r="Z48" i="3" s="1"/>
  <c r="R57" i="3"/>
  <c r="X57" i="3" s="1"/>
  <c r="Z57" i="3" s="1"/>
  <c r="AJ40" i="2"/>
  <c r="AL40" i="2" s="1"/>
  <c r="T21" i="3" s="1"/>
  <c r="AU43" i="2"/>
  <c r="AW43" i="2" s="1"/>
  <c r="AZ43" i="2" s="1"/>
  <c r="AY43" i="2" s="1"/>
  <c r="AJ70" i="2"/>
  <c r="AL70" i="2" s="1"/>
  <c r="T51" i="3" s="1"/>
  <c r="AV43" i="2"/>
  <c r="AX43" i="2" s="1"/>
  <c r="Q23" i="3"/>
  <c r="U23" i="3" s="1"/>
  <c r="W23" i="3" s="1"/>
  <c r="AB24" i="2"/>
  <c r="AA24" i="2" s="1"/>
  <c r="AU51" i="2"/>
  <c r="AW51" i="2" s="1"/>
  <c r="AZ51" i="2" s="1"/>
  <c r="AY51" i="2" s="1"/>
  <c r="AI56" i="2"/>
  <c r="AK56" i="2" s="1"/>
  <c r="H10" i="3"/>
  <c r="G10" i="3"/>
  <c r="AV29" i="2"/>
  <c r="AX29" i="2" s="1"/>
  <c r="O19" i="2"/>
  <c r="Q19" i="2" s="1"/>
  <c r="R19" i="2"/>
  <c r="AI64" i="2"/>
  <c r="AK64" i="2" s="1"/>
  <c r="H18" i="3"/>
  <c r="G18" i="3"/>
  <c r="I18" i="3" s="1"/>
  <c r="AV37" i="2"/>
  <c r="AX37" i="2" s="1"/>
  <c r="O27" i="2"/>
  <c r="Q27" i="2" s="1"/>
  <c r="R27" i="2"/>
  <c r="AI72" i="2"/>
  <c r="AK72" i="2" s="1"/>
  <c r="H26" i="3"/>
  <c r="G26" i="3"/>
  <c r="Q25" i="3"/>
  <c r="U25" i="3" s="1"/>
  <c r="AB26" i="2"/>
  <c r="AA26" i="2" s="1"/>
  <c r="AU53" i="2"/>
  <c r="AW53" i="2" s="1"/>
  <c r="AZ53" i="2" s="1"/>
  <c r="AY53" i="2" s="1"/>
  <c r="R25" i="3"/>
  <c r="AJ8" i="2"/>
  <c r="AL8" i="2" s="1"/>
  <c r="T60" i="3" s="1"/>
  <c r="Y60" i="3" s="1"/>
  <c r="Q58" i="3"/>
  <c r="U58" i="3" s="1"/>
  <c r="AB59" i="2"/>
  <c r="AA59" i="2" s="1"/>
  <c r="AI41" i="2"/>
  <c r="AK41" i="2" s="1"/>
  <c r="H67" i="3"/>
  <c r="G67" i="3"/>
  <c r="O6" i="2"/>
  <c r="Q6" i="2" s="1"/>
  <c r="R6" i="2"/>
  <c r="R46" i="3"/>
  <c r="Y52" i="3"/>
  <c r="AV17" i="2"/>
  <c r="AX17" i="2" s="1"/>
  <c r="AJ62" i="2"/>
  <c r="AL62" i="2" s="1"/>
  <c r="T43" i="3" s="1"/>
  <c r="AV26" i="2"/>
  <c r="AX26" i="2" s="1"/>
  <c r="AV35" i="2"/>
  <c r="AX35" i="2" s="1"/>
  <c r="Q60" i="3"/>
  <c r="U60" i="3" s="1"/>
  <c r="AB61" i="2"/>
  <c r="AA61" i="2" s="1"/>
  <c r="AU16" i="2"/>
  <c r="AW16" i="2" s="1"/>
  <c r="AZ16" i="2" s="1"/>
  <c r="AY16" i="2" s="1"/>
  <c r="AU25" i="2"/>
  <c r="AW25" i="2" s="1"/>
  <c r="AZ25" i="2" s="1"/>
  <c r="AY25" i="2" s="1"/>
  <c r="Q53" i="3"/>
  <c r="U53" i="3" s="1"/>
  <c r="AB54" i="2"/>
  <c r="AA54" i="2" s="1"/>
  <c r="AU18" i="2"/>
  <c r="AW18" i="2" s="1"/>
  <c r="AZ18" i="2" s="1"/>
  <c r="AY18" i="2" s="1"/>
  <c r="R53" i="3"/>
  <c r="X53" i="3" s="1"/>
  <c r="Z53" i="3" s="1"/>
  <c r="P36" i="1"/>
  <c r="Q72" i="3" l="1"/>
  <c r="U72" i="3" s="1"/>
  <c r="AB73" i="2"/>
  <c r="AA73" i="2" s="1"/>
  <c r="X63" i="3"/>
  <c r="R72" i="3"/>
  <c r="X36" i="1"/>
  <c r="E40" i="2" s="1"/>
  <c r="N36" i="1"/>
  <c r="O36" i="1" s="1"/>
  <c r="AN64" i="2"/>
  <c r="AM64" i="2" s="1"/>
  <c r="S45" i="3"/>
  <c r="V45" i="3" s="1"/>
  <c r="AN46" i="2"/>
  <c r="AM46" i="2" s="1"/>
  <c r="S27" i="3"/>
  <c r="V27" i="3" s="1"/>
  <c r="AA59" i="3"/>
  <c r="AC59" i="3"/>
  <c r="AB59" i="3"/>
  <c r="I67" i="3"/>
  <c r="AN41" i="2"/>
  <c r="AM41" i="2" s="1"/>
  <c r="S22" i="3"/>
  <c r="V22" i="3" s="1"/>
  <c r="I26" i="3"/>
  <c r="AN72" i="2"/>
  <c r="AM72" i="2" s="1"/>
  <c r="S53" i="3"/>
  <c r="V53" i="3" s="1"/>
  <c r="W53" i="3" s="1"/>
  <c r="AD19" i="2"/>
  <c r="AC19" i="2"/>
  <c r="I10" i="3"/>
  <c r="AN56" i="2"/>
  <c r="AM56" i="2" s="1"/>
  <c r="S37" i="3"/>
  <c r="V37" i="3" s="1"/>
  <c r="W57" i="3"/>
  <c r="I65" i="3"/>
  <c r="AN48" i="2"/>
  <c r="AM48" i="2" s="1"/>
  <c r="S29" i="3"/>
  <c r="V29" i="3" s="1"/>
  <c r="I63" i="3"/>
  <c r="AN37" i="2"/>
  <c r="AM37" i="2" s="1"/>
  <c r="S18" i="3"/>
  <c r="V18" i="3" s="1"/>
  <c r="I33" i="3"/>
  <c r="AD26" i="2"/>
  <c r="AC26" i="2"/>
  <c r="I21" i="3"/>
  <c r="Q26" i="3"/>
  <c r="U26" i="3" s="1"/>
  <c r="W26" i="3" s="1"/>
  <c r="AB27" i="2"/>
  <c r="AA27" i="2" s="1"/>
  <c r="AC27" i="2" s="1"/>
  <c r="AN9" i="2"/>
  <c r="AM9" i="2" s="1"/>
  <c r="S61" i="3"/>
  <c r="V61" i="3" s="1"/>
  <c r="H35" i="3"/>
  <c r="G35" i="3"/>
  <c r="I35" i="3" s="1"/>
  <c r="AD23" i="2"/>
  <c r="AC23" i="2"/>
  <c r="I73" i="3"/>
  <c r="I76" i="3"/>
  <c r="I57" i="3"/>
  <c r="I62" i="3"/>
  <c r="AN43" i="2"/>
  <c r="AM43" i="2" s="1"/>
  <c r="S24" i="3"/>
  <c r="V24" i="3" s="1"/>
  <c r="W24" i="3" s="1"/>
  <c r="AD70" i="2"/>
  <c r="AC70" i="2"/>
  <c r="I5" i="3"/>
  <c r="I34" i="3"/>
  <c r="AN8" i="2"/>
  <c r="AM8" i="2" s="1"/>
  <c r="S60" i="3"/>
  <c r="V60" i="3" s="1"/>
  <c r="W60" i="3" s="1"/>
  <c r="I66" i="3"/>
  <c r="AN40" i="2"/>
  <c r="AM40" i="2" s="1"/>
  <c r="S21" i="3"/>
  <c r="V21" i="3" s="1"/>
  <c r="J47" i="2"/>
  <c r="V74" i="2" s="1"/>
  <c r="X74" i="2" s="1"/>
  <c r="Z74" i="2" s="1"/>
  <c r="H38" i="2"/>
  <c r="G38" i="2"/>
  <c r="I47" i="2"/>
  <c r="U74" i="2" s="1"/>
  <c r="W74" i="2" s="1"/>
  <c r="Y74" i="2" s="1"/>
  <c r="I61" i="3"/>
  <c r="AN44" i="2"/>
  <c r="AM44" i="2" s="1"/>
  <c r="S25" i="3"/>
  <c r="V25" i="3" s="1"/>
  <c r="W25" i="3" s="1"/>
  <c r="AA52" i="3"/>
  <c r="I75" i="3"/>
  <c r="AD71" i="2"/>
  <c r="AA71" i="2"/>
  <c r="AC71" i="2" s="1"/>
  <c r="AA46" i="3"/>
  <c r="Q71" i="3"/>
  <c r="U71" i="3" s="1"/>
  <c r="AB72" i="2"/>
  <c r="AA72" i="2" s="1"/>
  <c r="AC72" i="2" s="1"/>
  <c r="I68" i="3"/>
  <c r="I25" i="3"/>
  <c r="AD22" i="2"/>
  <c r="AC22" i="2"/>
  <c r="I9" i="3"/>
  <c r="AN55" i="2"/>
  <c r="AM55" i="2" s="1"/>
  <c r="S36" i="3"/>
  <c r="V36" i="3" s="1"/>
  <c r="R26" i="3"/>
  <c r="W21" i="3"/>
  <c r="Z56" i="3"/>
  <c r="AB56" i="3" s="1"/>
  <c r="I20" i="3"/>
  <c r="AN66" i="2"/>
  <c r="AM66" i="2" s="1"/>
  <c r="S47" i="3"/>
  <c r="V47" i="3" s="1"/>
  <c r="AD21" i="2"/>
  <c r="AC21" i="2"/>
  <c r="I12" i="3"/>
  <c r="W47" i="3"/>
  <c r="I64" i="3"/>
  <c r="I54" i="3"/>
  <c r="I19" i="3"/>
  <c r="R35" i="1"/>
  <c r="F39" i="2" s="1"/>
  <c r="B39" i="2"/>
  <c r="U35" i="1"/>
  <c r="T35" i="1"/>
  <c r="S35" i="1"/>
  <c r="I58" i="3"/>
  <c r="W45" i="3"/>
  <c r="W22" i="3"/>
  <c r="W18" i="3"/>
  <c r="AN39" i="2"/>
  <c r="AM39" i="2" s="1"/>
  <c r="S20" i="3"/>
  <c r="V20" i="3" s="1"/>
  <c r="W20" i="3" s="1"/>
  <c r="AA54" i="3"/>
  <c r="AC54" i="3"/>
  <c r="AB54" i="3"/>
  <c r="R36" i="2"/>
  <c r="O36" i="2"/>
  <c r="Q36" i="2" s="1"/>
  <c r="AN68" i="2"/>
  <c r="AM68" i="2" s="1"/>
  <c r="S49" i="3"/>
  <c r="V49" i="3" s="1"/>
  <c r="W49" i="3" s="1"/>
  <c r="AA48" i="3"/>
  <c r="E36" i="3"/>
  <c r="F36" i="3" s="1"/>
  <c r="AT64" i="2"/>
  <c r="AH19" i="2"/>
  <c r="AR55" i="2"/>
  <c r="AV55" i="2" s="1"/>
  <c r="AX55" i="2" s="1"/>
  <c r="AF10" i="2"/>
  <c r="AJ10" i="2" s="1"/>
  <c r="AL10" i="2" s="1"/>
  <c r="T62" i="3" s="1"/>
  <c r="Y62" i="3" s="1"/>
  <c r="Z62" i="3" s="1"/>
  <c r="L37" i="2"/>
  <c r="N37" i="2" s="1"/>
  <c r="Y18" i="3" s="1"/>
  <c r="T28" i="2"/>
  <c r="X28" i="2" s="1"/>
  <c r="Z28" i="2" s="1"/>
  <c r="D36" i="3"/>
  <c r="AS64" i="2"/>
  <c r="AG19" i="2"/>
  <c r="AQ55" i="2"/>
  <c r="AU55" i="2" s="1"/>
  <c r="AW55" i="2" s="1"/>
  <c r="AZ55" i="2" s="1"/>
  <c r="AY55" i="2" s="1"/>
  <c r="AE10" i="2"/>
  <c r="AI10" i="2" s="1"/>
  <c r="AK10" i="2" s="1"/>
  <c r="S28" i="2"/>
  <c r="W28" i="2" s="1"/>
  <c r="Y28" i="2" s="1"/>
  <c r="K37" i="2"/>
  <c r="M37" i="2" s="1"/>
  <c r="P37" i="2" s="1"/>
  <c r="AN52" i="2"/>
  <c r="AM52" i="2" s="1"/>
  <c r="S33" i="3"/>
  <c r="V33" i="3" s="1"/>
  <c r="AN51" i="2"/>
  <c r="AM51" i="2" s="1"/>
  <c r="S32" i="3"/>
  <c r="V32" i="3" s="1"/>
  <c r="AN70" i="2"/>
  <c r="AM70" i="2" s="1"/>
  <c r="S51" i="3"/>
  <c r="V51" i="3" s="1"/>
  <c r="W51" i="3" s="1"/>
  <c r="AD25" i="2"/>
  <c r="AC25" i="2"/>
  <c r="AD67" i="2"/>
  <c r="AD66" i="2"/>
  <c r="AC66" i="2"/>
  <c r="AN58" i="2"/>
  <c r="AM58" i="2" s="1"/>
  <c r="S39" i="3"/>
  <c r="V39" i="3" s="1"/>
  <c r="AD64" i="2"/>
  <c r="AC64" i="2"/>
  <c r="Z51" i="3"/>
  <c r="AN53" i="2"/>
  <c r="AM53" i="2" s="1"/>
  <c r="S34" i="3"/>
  <c r="V34" i="3" s="1"/>
  <c r="W61" i="3"/>
  <c r="AA50" i="3"/>
  <c r="AN54" i="2"/>
  <c r="AM54" i="2" s="1"/>
  <c r="S35" i="3"/>
  <c r="V35" i="3" s="1"/>
  <c r="AD69" i="2"/>
  <c r="AC69" i="2"/>
  <c r="AN74" i="2"/>
  <c r="AM74" i="2" s="1"/>
  <c r="S55" i="3"/>
  <c r="V55" i="3" s="1"/>
  <c r="AD68" i="2"/>
  <c r="AA68" i="2"/>
  <c r="AC68" i="2" s="1"/>
  <c r="AD65" i="2"/>
  <c r="AC65" i="2"/>
  <c r="Z47" i="3"/>
  <c r="AD73" i="2"/>
  <c r="AC73" i="2"/>
  <c r="W55" i="3"/>
  <c r="W58" i="3"/>
  <c r="AD24" i="2"/>
  <c r="AC24" i="2"/>
  <c r="AD20" i="2"/>
  <c r="AC20" i="2"/>
  <c r="P37" i="1"/>
  <c r="AA51" i="3" l="1"/>
  <c r="AA49" i="3"/>
  <c r="AB60" i="3"/>
  <c r="AA60" i="3"/>
  <c r="AC60" i="3"/>
  <c r="AA53" i="3"/>
  <c r="AA55" i="3"/>
  <c r="AB55" i="3"/>
  <c r="AC55" i="3"/>
  <c r="X37" i="1"/>
  <c r="E41" i="2" s="1"/>
  <c r="N37" i="1"/>
  <c r="O37" i="1" s="1"/>
  <c r="AC58" i="3"/>
  <c r="AB58" i="3"/>
  <c r="AA58" i="3"/>
  <c r="AP65" i="2"/>
  <c r="AO65" i="2"/>
  <c r="AP68" i="2"/>
  <c r="AO68" i="2"/>
  <c r="AP66" i="2"/>
  <c r="AO66" i="2"/>
  <c r="O37" i="2"/>
  <c r="Q37" i="2" s="1"/>
  <c r="R37" i="2"/>
  <c r="AN10" i="2"/>
  <c r="AM10" i="2" s="1"/>
  <c r="S62" i="3"/>
  <c r="V62" i="3" s="1"/>
  <c r="W62" i="3" s="1"/>
  <c r="H36" i="3"/>
  <c r="G36" i="3"/>
  <c r="I36" i="3" s="1"/>
  <c r="Q73" i="3"/>
  <c r="U73" i="3" s="1"/>
  <c r="AB74" i="2"/>
  <c r="E37" i="3"/>
  <c r="F37" i="3" s="1"/>
  <c r="AR56" i="2"/>
  <c r="AV56" i="2" s="1"/>
  <c r="AX56" i="2" s="1"/>
  <c r="AF11" i="2"/>
  <c r="AJ11" i="2" s="1"/>
  <c r="AL11" i="2" s="1"/>
  <c r="T63" i="3" s="1"/>
  <c r="Y63" i="3" s="1"/>
  <c r="AT65" i="2"/>
  <c r="AH20" i="2"/>
  <c r="L38" i="2"/>
  <c r="N38" i="2" s="1"/>
  <c r="Y19" i="3" s="1"/>
  <c r="T29" i="2"/>
  <c r="X29" i="2" s="1"/>
  <c r="Z29" i="2" s="1"/>
  <c r="AP70" i="2"/>
  <c r="AO70" i="2"/>
  <c r="AA56" i="3"/>
  <c r="AC57" i="3"/>
  <c r="AA57" i="3"/>
  <c r="AB57" i="3"/>
  <c r="AD27" i="2"/>
  <c r="Z63" i="3"/>
  <c r="AO73" i="2"/>
  <c r="AP73" i="2"/>
  <c r="AP69" i="2"/>
  <c r="AO69" i="2"/>
  <c r="AC61" i="3"/>
  <c r="AA61" i="3"/>
  <c r="AB61" i="3"/>
  <c r="AP64" i="2"/>
  <c r="AO64" i="2"/>
  <c r="AO67" i="2"/>
  <c r="AP67" i="2"/>
  <c r="Q27" i="3"/>
  <c r="U27" i="3" s="1"/>
  <c r="W27" i="3" s="1"/>
  <c r="AB28" i="2"/>
  <c r="X18" i="3"/>
  <c r="Z18" i="3" s="1"/>
  <c r="AC18" i="3" s="1"/>
  <c r="R27" i="3"/>
  <c r="AA18" i="3"/>
  <c r="AB18" i="3"/>
  <c r="AA45" i="3"/>
  <c r="J48" i="2"/>
  <c r="V75" i="2" s="1"/>
  <c r="X75" i="2" s="1"/>
  <c r="Z75" i="2" s="1"/>
  <c r="G39" i="2"/>
  <c r="I48" i="2"/>
  <c r="U75" i="2" s="1"/>
  <c r="W75" i="2" s="1"/>
  <c r="Y75" i="2" s="1"/>
  <c r="H39" i="2"/>
  <c r="AA47" i="3"/>
  <c r="AP71" i="2"/>
  <c r="AO71" i="2"/>
  <c r="AD72" i="2"/>
  <c r="D37" i="3"/>
  <c r="AS65" i="2"/>
  <c r="AG20" i="2"/>
  <c r="AQ56" i="2"/>
  <c r="AU56" i="2" s="1"/>
  <c r="AW56" i="2" s="1"/>
  <c r="AZ56" i="2" s="1"/>
  <c r="AY56" i="2" s="1"/>
  <c r="AE11" i="2"/>
  <c r="AI11" i="2" s="1"/>
  <c r="AK11" i="2" s="1"/>
  <c r="K38" i="2"/>
  <c r="M38" i="2" s="1"/>
  <c r="P38" i="2" s="1"/>
  <c r="S29" i="2"/>
  <c r="W29" i="2" s="1"/>
  <c r="Y29" i="2" s="1"/>
  <c r="X64" i="3"/>
  <c r="R73" i="3"/>
  <c r="AC56" i="3"/>
  <c r="R36" i="1"/>
  <c r="F40" i="2" s="1"/>
  <c r="B40" i="2"/>
  <c r="U36" i="1"/>
  <c r="S36" i="1"/>
  <c r="T36" i="1"/>
  <c r="P38" i="1"/>
  <c r="AO72" i="2" l="1"/>
  <c r="AP72" i="2"/>
  <c r="X65" i="3"/>
  <c r="R74" i="3"/>
  <c r="X38" i="1"/>
  <c r="E42" i="2" s="1"/>
  <c r="N38" i="1"/>
  <c r="O38" i="1" s="1"/>
  <c r="J49" i="2"/>
  <c r="V76" i="2" s="1"/>
  <c r="X76" i="2" s="1"/>
  <c r="Z76" i="2" s="1"/>
  <c r="H40" i="2"/>
  <c r="G40" i="2"/>
  <c r="I49" i="2"/>
  <c r="U76" i="2" s="1"/>
  <c r="W76" i="2" s="1"/>
  <c r="Y76" i="2" s="1"/>
  <c r="Q28" i="3"/>
  <c r="U28" i="3" s="1"/>
  <c r="W28" i="3" s="1"/>
  <c r="AB29" i="2"/>
  <c r="AN11" i="2"/>
  <c r="AM11" i="2" s="1"/>
  <c r="S63" i="3"/>
  <c r="V63" i="3" s="1"/>
  <c r="W63" i="3" s="1"/>
  <c r="H37" i="3"/>
  <c r="G37" i="3"/>
  <c r="I37" i="3" s="1"/>
  <c r="E38" i="3"/>
  <c r="F38" i="3" s="1"/>
  <c r="AT66" i="2"/>
  <c r="AH21" i="2"/>
  <c r="AR57" i="2"/>
  <c r="AV57" i="2" s="1"/>
  <c r="AX57" i="2" s="1"/>
  <c r="AF12" i="2"/>
  <c r="AJ12" i="2" s="1"/>
  <c r="AL12" i="2" s="1"/>
  <c r="T64" i="3" s="1"/>
  <c r="Y64" i="3" s="1"/>
  <c r="Z64" i="3" s="1"/>
  <c r="L39" i="2"/>
  <c r="N39" i="2" s="1"/>
  <c r="Y20" i="3" s="1"/>
  <c r="T30" i="2"/>
  <c r="X30" i="2" s="1"/>
  <c r="Z30" i="2" s="1"/>
  <c r="D38" i="3"/>
  <c r="AS66" i="2"/>
  <c r="AG21" i="2"/>
  <c r="AQ57" i="2"/>
  <c r="AU57" i="2" s="1"/>
  <c r="AW57" i="2" s="1"/>
  <c r="AZ57" i="2" s="1"/>
  <c r="AY57" i="2" s="1"/>
  <c r="AE12" i="2"/>
  <c r="AI12" i="2" s="1"/>
  <c r="AK12" i="2" s="1"/>
  <c r="S30" i="2"/>
  <c r="W30" i="2" s="1"/>
  <c r="Y30" i="2" s="1"/>
  <c r="K39" i="2"/>
  <c r="M39" i="2" s="1"/>
  <c r="P39" i="2" s="1"/>
  <c r="AA28" i="2"/>
  <c r="AC28" i="2" s="1"/>
  <c r="AD28" i="2"/>
  <c r="X19" i="3"/>
  <c r="Z19" i="3" s="1"/>
  <c r="R28" i="3"/>
  <c r="R37" i="1"/>
  <c r="F41" i="2" s="1"/>
  <c r="B41" i="2"/>
  <c r="U37" i="1"/>
  <c r="T37" i="1"/>
  <c r="S37" i="1"/>
  <c r="O38" i="2"/>
  <c r="Q38" i="2" s="1"/>
  <c r="R38" i="2"/>
  <c r="Q74" i="3"/>
  <c r="U74" i="3" s="1"/>
  <c r="AB75" i="2"/>
  <c r="AA74" i="2"/>
  <c r="AC74" i="2" s="1"/>
  <c r="AD74" i="2"/>
  <c r="AA62" i="3"/>
  <c r="AC62" i="3"/>
  <c r="AB62" i="3"/>
  <c r="P39" i="1"/>
  <c r="AO74" i="2" l="1"/>
  <c r="AP74" i="2"/>
  <c r="AA75" i="2"/>
  <c r="AC75" i="2" s="1"/>
  <c r="AD75" i="2"/>
  <c r="O39" i="2"/>
  <c r="Q39" i="2" s="1"/>
  <c r="R39" i="2"/>
  <c r="J50" i="2"/>
  <c r="V77" i="2" s="1"/>
  <c r="X77" i="2" s="1"/>
  <c r="Z77" i="2" s="1"/>
  <c r="G41" i="2"/>
  <c r="I50" i="2"/>
  <c r="U77" i="2" s="1"/>
  <c r="W77" i="2" s="1"/>
  <c r="Y77" i="2" s="1"/>
  <c r="H41" i="2"/>
  <c r="AC19" i="3"/>
  <c r="AB19" i="3"/>
  <c r="AA19" i="3"/>
  <c r="Q29" i="3"/>
  <c r="U29" i="3" s="1"/>
  <c r="W29" i="3" s="1"/>
  <c r="AB30" i="2"/>
  <c r="X20" i="3"/>
  <c r="Z20" i="3" s="1"/>
  <c r="R29" i="3"/>
  <c r="D39" i="3"/>
  <c r="AS67" i="2"/>
  <c r="AG22" i="2"/>
  <c r="AQ58" i="2"/>
  <c r="AU58" i="2" s="1"/>
  <c r="AW58" i="2" s="1"/>
  <c r="AZ58" i="2" s="1"/>
  <c r="AY58" i="2" s="1"/>
  <c r="AE13" i="2"/>
  <c r="AI13" i="2" s="1"/>
  <c r="AK13" i="2" s="1"/>
  <c r="K40" i="2"/>
  <c r="M40" i="2" s="1"/>
  <c r="P40" i="2" s="1"/>
  <c r="S31" i="2"/>
  <c r="W31" i="2" s="1"/>
  <c r="Y31" i="2" s="1"/>
  <c r="X66" i="3"/>
  <c r="R75" i="3"/>
  <c r="X39" i="1"/>
  <c r="E43" i="2" s="1"/>
  <c r="N39" i="1"/>
  <c r="O39" i="1" s="1"/>
  <c r="AN12" i="2"/>
  <c r="AM12" i="2" s="1"/>
  <c r="S64" i="3"/>
  <c r="V64" i="3" s="1"/>
  <c r="W64" i="3" s="1"/>
  <c r="H38" i="3"/>
  <c r="G38" i="3"/>
  <c r="AB63" i="3"/>
  <c r="AA63" i="3"/>
  <c r="AC63" i="3"/>
  <c r="AA29" i="2"/>
  <c r="AC29" i="2" s="1"/>
  <c r="AD29" i="2"/>
  <c r="Q75" i="3"/>
  <c r="U75" i="3" s="1"/>
  <c r="AB76" i="2"/>
  <c r="E39" i="3"/>
  <c r="F39" i="3" s="1"/>
  <c r="AR58" i="2"/>
  <c r="AV58" i="2" s="1"/>
  <c r="AX58" i="2" s="1"/>
  <c r="AF13" i="2"/>
  <c r="AJ13" i="2" s="1"/>
  <c r="AL13" i="2" s="1"/>
  <c r="T65" i="3" s="1"/>
  <c r="Y65" i="3" s="1"/>
  <c r="AT67" i="2"/>
  <c r="AH22" i="2"/>
  <c r="L40" i="2"/>
  <c r="N40" i="2" s="1"/>
  <c r="Y21" i="3" s="1"/>
  <c r="T31" i="2"/>
  <c r="X31" i="2" s="1"/>
  <c r="Z31" i="2" s="1"/>
  <c r="B42" i="2"/>
  <c r="R38" i="1"/>
  <c r="F42" i="2" s="1"/>
  <c r="U38" i="1"/>
  <c r="S38" i="1"/>
  <c r="T38" i="1"/>
  <c r="Z65" i="3"/>
  <c r="P40" i="1"/>
  <c r="X40" i="1" l="1"/>
  <c r="E44" i="2" s="1"/>
  <c r="N40" i="1"/>
  <c r="O40" i="1" s="1"/>
  <c r="X21" i="3"/>
  <c r="Z21" i="3" s="1"/>
  <c r="R30" i="3"/>
  <c r="J51" i="2"/>
  <c r="V6" i="2" s="1"/>
  <c r="X6" i="2" s="1"/>
  <c r="Z6" i="2" s="1"/>
  <c r="R5" i="3" s="1"/>
  <c r="H42" i="2"/>
  <c r="G42" i="2"/>
  <c r="I51" i="2"/>
  <c r="U6" i="2" s="1"/>
  <c r="W6" i="2" s="1"/>
  <c r="Y6" i="2" s="1"/>
  <c r="AA76" i="2"/>
  <c r="AC76" i="2" s="1"/>
  <c r="AD76" i="2"/>
  <c r="I38" i="3"/>
  <c r="AC64" i="3"/>
  <c r="AA64" i="3"/>
  <c r="AB64" i="3"/>
  <c r="R39" i="1"/>
  <c r="F43" i="2" s="1"/>
  <c r="B43" i="2"/>
  <c r="U39" i="1"/>
  <c r="T39" i="1"/>
  <c r="S39" i="1"/>
  <c r="Q30" i="3"/>
  <c r="U30" i="3" s="1"/>
  <c r="W30" i="3" s="1"/>
  <c r="AB31" i="2"/>
  <c r="AN13" i="2"/>
  <c r="AM13" i="2" s="1"/>
  <c r="S65" i="3"/>
  <c r="V65" i="3" s="1"/>
  <c r="W65" i="3" s="1"/>
  <c r="H39" i="3"/>
  <c r="G39" i="3"/>
  <c r="AA30" i="2"/>
  <c r="AC30" i="2" s="1"/>
  <c r="AD30" i="2"/>
  <c r="Q76" i="3"/>
  <c r="U76" i="3" s="1"/>
  <c r="AB77" i="2"/>
  <c r="X67" i="3"/>
  <c r="R76" i="3"/>
  <c r="AO75" i="2"/>
  <c r="AP75" i="2"/>
  <c r="O40" i="2"/>
  <c r="Q40" i="2" s="1"/>
  <c r="R40" i="2"/>
  <c r="AC20" i="3"/>
  <c r="AA20" i="3"/>
  <c r="AB20" i="3"/>
  <c r="E40" i="3"/>
  <c r="F40" i="3" s="1"/>
  <c r="AT68" i="2"/>
  <c r="AH23" i="2"/>
  <c r="AR59" i="2"/>
  <c r="AV59" i="2" s="1"/>
  <c r="AX59" i="2" s="1"/>
  <c r="AF14" i="2"/>
  <c r="AJ14" i="2" s="1"/>
  <c r="AL14" i="2" s="1"/>
  <c r="T66" i="3" s="1"/>
  <c r="Y66" i="3" s="1"/>
  <c r="Z66" i="3" s="1"/>
  <c r="L41" i="2"/>
  <c r="N41" i="2" s="1"/>
  <c r="Y22" i="3" s="1"/>
  <c r="Z22" i="3" s="1"/>
  <c r="T32" i="2"/>
  <c r="X32" i="2" s="1"/>
  <c r="Z32" i="2" s="1"/>
  <c r="R31" i="3" s="1"/>
  <c r="D40" i="3"/>
  <c r="AS68" i="2"/>
  <c r="AG23" i="2"/>
  <c r="AQ59" i="2"/>
  <c r="AU59" i="2" s="1"/>
  <c r="AW59" i="2" s="1"/>
  <c r="AZ59" i="2" s="1"/>
  <c r="AY59" i="2" s="1"/>
  <c r="AE14" i="2"/>
  <c r="AI14" i="2" s="1"/>
  <c r="AK14" i="2" s="1"/>
  <c r="S32" i="2"/>
  <c r="W32" i="2" s="1"/>
  <c r="Y32" i="2" s="1"/>
  <c r="K41" i="2"/>
  <c r="M41" i="2" s="1"/>
  <c r="P41" i="2" s="1"/>
  <c r="P41" i="1"/>
  <c r="X41" i="1" l="1"/>
  <c r="E45" i="2" s="1"/>
  <c r="N41" i="1"/>
  <c r="O41" i="1" s="1"/>
  <c r="O41" i="2"/>
  <c r="Q41" i="2" s="1"/>
  <c r="R41" i="2"/>
  <c r="AN14" i="2"/>
  <c r="AM14" i="2" s="1"/>
  <c r="S66" i="3"/>
  <c r="V66" i="3" s="1"/>
  <c r="W66" i="3" s="1"/>
  <c r="H40" i="3"/>
  <c r="G40" i="3"/>
  <c r="I40" i="3" s="1"/>
  <c r="AC22" i="3"/>
  <c r="AB22" i="3"/>
  <c r="AA22" i="3"/>
  <c r="AA77" i="2"/>
  <c r="AC77" i="2" s="1"/>
  <c r="AD77" i="2"/>
  <c r="I39" i="3"/>
  <c r="AB65" i="3"/>
  <c r="AA65" i="3"/>
  <c r="AC65" i="3"/>
  <c r="AA31" i="2"/>
  <c r="AC31" i="2" s="1"/>
  <c r="AD31" i="2"/>
  <c r="D41" i="3"/>
  <c r="AS69" i="2"/>
  <c r="AG24" i="2"/>
  <c r="AQ60" i="2"/>
  <c r="AU60" i="2" s="1"/>
  <c r="AW60" i="2" s="1"/>
  <c r="AZ60" i="2" s="1"/>
  <c r="AY60" i="2" s="1"/>
  <c r="AE15" i="2"/>
  <c r="AI15" i="2" s="1"/>
  <c r="AK15" i="2" s="1"/>
  <c r="K42" i="2"/>
  <c r="M42" i="2" s="1"/>
  <c r="P42" i="2" s="1"/>
  <c r="S33" i="2"/>
  <c r="W33" i="2" s="1"/>
  <c r="Y33" i="2" s="1"/>
  <c r="R40" i="1"/>
  <c r="F44" i="2" s="1"/>
  <c r="B44" i="2"/>
  <c r="U40" i="1"/>
  <c r="S40" i="1"/>
  <c r="T40" i="1"/>
  <c r="Q31" i="3"/>
  <c r="U31" i="3" s="1"/>
  <c r="W31" i="3" s="1"/>
  <c r="AB32" i="2"/>
  <c r="J52" i="2"/>
  <c r="V7" i="2" s="1"/>
  <c r="X7" i="2" s="1"/>
  <c r="Z7" i="2" s="1"/>
  <c r="G43" i="2"/>
  <c r="I52" i="2"/>
  <c r="U7" i="2" s="1"/>
  <c r="W7" i="2" s="1"/>
  <c r="Y7" i="2" s="1"/>
  <c r="H43" i="2"/>
  <c r="AO76" i="2"/>
  <c r="AP76" i="2"/>
  <c r="Q5" i="3"/>
  <c r="U5" i="3" s="1"/>
  <c r="AB6" i="2"/>
  <c r="E41" i="3"/>
  <c r="F41" i="3" s="1"/>
  <c r="AR60" i="2"/>
  <c r="AV60" i="2" s="1"/>
  <c r="AX60" i="2" s="1"/>
  <c r="AF15" i="2"/>
  <c r="AJ15" i="2" s="1"/>
  <c r="AL15" i="2" s="1"/>
  <c r="T67" i="3" s="1"/>
  <c r="Y67" i="3" s="1"/>
  <c r="Z67" i="3" s="1"/>
  <c r="AT69" i="2"/>
  <c r="AH24" i="2"/>
  <c r="L42" i="2"/>
  <c r="N42" i="2" s="1"/>
  <c r="Y23" i="3" s="1"/>
  <c r="T33" i="2"/>
  <c r="X33" i="2" s="1"/>
  <c r="Z33" i="2" s="1"/>
  <c r="AB21" i="3"/>
  <c r="AC21" i="3"/>
  <c r="AA21" i="3"/>
  <c r="P42" i="1"/>
  <c r="X42" i="1" l="1"/>
  <c r="E46" i="2" s="1"/>
  <c r="N42" i="1"/>
  <c r="O42" i="1" s="1"/>
  <c r="AB45" i="3"/>
  <c r="AC45" i="3"/>
  <c r="X23" i="3"/>
  <c r="Z23" i="3" s="1"/>
  <c r="R32" i="3"/>
  <c r="Q6" i="3"/>
  <c r="U6" i="3" s="1"/>
  <c r="AB7" i="2"/>
  <c r="X69" i="3"/>
  <c r="R6" i="3"/>
  <c r="AA32" i="2"/>
  <c r="AC32" i="2" s="1"/>
  <c r="AD32" i="2"/>
  <c r="R42" i="2"/>
  <c r="O42" i="2"/>
  <c r="Q42" i="2" s="1"/>
  <c r="AA6" i="2"/>
  <c r="AC6" i="2" s="1"/>
  <c r="AD6" i="2"/>
  <c r="E42" i="3"/>
  <c r="F42" i="3" s="1"/>
  <c r="AT70" i="2"/>
  <c r="AH25" i="2"/>
  <c r="AR61" i="2"/>
  <c r="AV61" i="2" s="1"/>
  <c r="AX61" i="2" s="1"/>
  <c r="AF16" i="2"/>
  <c r="AJ16" i="2" s="1"/>
  <c r="AL16" i="2" s="1"/>
  <c r="T68" i="3" s="1"/>
  <c r="Y68" i="3" s="1"/>
  <c r="Z68" i="3" s="1"/>
  <c r="L43" i="2"/>
  <c r="N43" i="2" s="1"/>
  <c r="Y24" i="3" s="1"/>
  <c r="T34" i="2"/>
  <c r="X34" i="2" s="1"/>
  <c r="Z34" i="2" s="1"/>
  <c r="D42" i="3"/>
  <c r="AS70" i="2"/>
  <c r="AG25" i="2"/>
  <c r="AQ61" i="2"/>
  <c r="AU61" i="2" s="1"/>
  <c r="AW61" i="2" s="1"/>
  <c r="AZ61" i="2" s="1"/>
  <c r="AY61" i="2" s="1"/>
  <c r="AE16" i="2"/>
  <c r="AI16" i="2" s="1"/>
  <c r="AK16" i="2" s="1"/>
  <c r="S34" i="2"/>
  <c r="W34" i="2" s="1"/>
  <c r="Y34" i="2" s="1"/>
  <c r="K43" i="2"/>
  <c r="M43" i="2" s="1"/>
  <c r="P43" i="2" s="1"/>
  <c r="J53" i="2"/>
  <c r="V8" i="2" s="1"/>
  <c r="X8" i="2" s="1"/>
  <c r="Z8" i="2" s="1"/>
  <c r="H44" i="2"/>
  <c r="G44" i="2"/>
  <c r="I53" i="2"/>
  <c r="U8" i="2" s="1"/>
  <c r="W8" i="2" s="1"/>
  <c r="Y8" i="2" s="1"/>
  <c r="Q32" i="3"/>
  <c r="U32" i="3" s="1"/>
  <c r="W32" i="3" s="1"/>
  <c r="AB33" i="2"/>
  <c r="AN15" i="2"/>
  <c r="AM15" i="2" s="1"/>
  <c r="S67" i="3"/>
  <c r="V67" i="3" s="1"/>
  <c r="W67" i="3" s="1"/>
  <c r="H41" i="3"/>
  <c r="G41" i="3"/>
  <c r="I41" i="3" s="1"/>
  <c r="R41" i="1"/>
  <c r="F45" i="2" s="1"/>
  <c r="B45" i="2"/>
  <c r="U41" i="1"/>
  <c r="T41" i="1"/>
  <c r="S41" i="1"/>
  <c r="AP77" i="2"/>
  <c r="AO77" i="2"/>
  <c r="AA66" i="3"/>
  <c r="AB66" i="3"/>
  <c r="AC66" i="3"/>
  <c r="P43" i="1"/>
  <c r="J54" i="2" l="1"/>
  <c r="V9" i="2" s="1"/>
  <c r="X9" i="2" s="1"/>
  <c r="Z9" i="2" s="1"/>
  <c r="G45" i="2"/>
  <c r="I54" i="2"/>
  <c r="U9" i="2" s="1"/>
  <c r="W9" i="2" s="1"/>
  <c r="Y9" i="2" s="1"/>
  <c r="H45" i="2"/>
  <c r="AA67" i="3"/>
  <c r="AC67" i="3"/>
  <c r="AB67" i="3"/>
  <c r="AA33" i="2"/>
  <c r="AC33" i="2" s="1"/>
  <c r="AD33" i="2"/>
  <c r="Q7" i="3"/>
  <c r="U7" i="3" s="1"/>
  <c r="AB8" i="2"/>
  <c r="E43" i="3"/>
  <c r="F43" i="3" s="1"/>
  <c r="AR62" i="2"/>
  <c r="AV62" i="2" s="1"/>
  <c r="AX62" i="2" s="1"/>
  <c r="AF17" i="2"/>
  <c r="AJ17" i="2" s="1"/>
  <c r="AL17" i="2" s="1"/>
  <c r="T69" i="3" s="1"/>
  <c r="Y69" i="3" s="1"/>
  <c r="AT71" i="2"/>
  <c r="AH26" i="2"/>
  <c r="L44" i="2"/>
  <c r="N44" i="2" s="1"/>
  <c r="Y25" i="3" s="1"/>
  <c r="T35" i="2"/>
  <c r="X35" i="2" s="1"/>
  <c r="Z35" i="2" s="1"/>
  <c r="Q33" i="3"/>
  <c r="U33" i="3" s="1"/>
  <c r="W33" i="3" s="1"/>
  <c r="AB34" i="2"/>
  <c r="X24" i="3"/>
  <c r="Z24" i="3" s="1"/>
  <c r="R33" i="3"/>
  <c r="X43" i="1"/>
  <c r="E47" i="2" s="1"/>
  <c r="N43" i="1"/>
  <c r="O43" i="1" s="1"/>
  <c r="AC46" i="3"/>
  <c r="AB46" i="3"/>
  <c r="D43" i="3"/>
  <c r="AS71" i="2"/>
  <c r="AG26" i="2"/>
  <c r="AQ62" i="2"/>
  <c r="AU62" i="2" s="1"/>
  <c r="AW62" i="2" s="1"/>
  <c r="AZ62" i="2" s="1"/>
  <c r="AY62" i="2" s="1"/>
  <c r="AE17" i="2"/>
  <c r="AI17" i="2" s="1"/>
  <c r="AK17" i="2" s="1"/>
  <c r="K44" i="2"/>
  <c r="M44" i="2" s="1"/>
  <c r="P44" i="2" s="1"/>
  <c r="S35" i="2"/>
  <c r="W35" i="2" s="1"/>
  <c r="Y35" i="2" s="1"/>
  <c r="X70" i="3"/>
  <c r="R7" i="3"/>
  <c r="O43" i="2"/>
  <c r="Q43" i="2" s="1"/>
  <c r="R43" i="2"/>
  <c r="AN16" i="2"/>
  <c r="AM16" i="2" s="1"/>
  <c r="S68" i="3"/>
  <c r="V68" i="3" s="1"/>
  <c r="W68" i="3" s="1"/>
  <c r="H42" i="3"/>
  <c r="G42" i="3"/>
  <c r="AO6" i="2"/>
  <c r="AP6" i="2"/>
  <c r="AA7" i="2"/>
  <c r="AC7" i="2" s="1"/>
  <c r="AD7" i="2"/>
  <c r="AB23" i="3"/>
  <c r="AC23" i="3"/>
  <c r="AA23" i="3"/>
  <c r="Z69" i="3"/>
  <c r="B46" i="2"/>
  <c r="R42" i="1"/>
  <c r="F46" i="2" s="1"/>
  <c r="U42" i="1"/>
  <c r="S42" i="1"/>
  <c r="T42" i="1"/>
  <c r="P44" i="1"/>
  <c r="X44" i="1" l="1"/>
  <c r="E48" i="2" s="1"/>
  <c r="N44" i="1"/>
  <c r="O44" i="1" s="1"/>
  <c r="AC47" i="3"/>
  <c r="AB47" i="3"/>
  <c r="O44" i="2"/>
  <c r="Q44" i="2" s="1"/>
  <c r="R44" i="2"/>
  <c r="J55" i="2"/>
  <c r="H46" i="2"/>
  <c r="G46" i="2"/>
  <c r="I55" i="2"/>
  <c r="AO7" i="2"/>
  <c r="AP7" i="2"/>
  <c r="I42" i="3"/>
  <c r="AA68" i="3"/>
  <c r="AC68" i="3"/>
  <c r="AB68" i="3"/>
  <c r="Q34" i="3"/>
  <c r="U34" i="3" s="1"/>
  <c r="W34" i="3" s="1"/>
  <c r="AB35" i="2"/>
  <c r="AN17" i="2"/>
  <c r="AM17" i="2" s="1"/>
  <c r="S69" i="3"/>
  <c r="V69" i="3" s="1"/>
  <c r="W69" i="3" s="1"/>
  <c r="H43" i="3"/>
  <c r="G43" i="3"/>
  <c r="R43" i="1"/>
  <c r="F47" i="2" s="1"/>
  <c r="B47" i="2"/>
  <c r="U43" i="1"/>
  <c r="T43" i="1"/>
  <c r="S43" i="1"/>
  <c r="AA34" i="2"/>
  <c r="AC34" i="2" s="1"/>
  <c r="AD34" i="2"/>
  <c r="X25" i="3"/>
  <c r="Z25" i="3" s="1"/>
  <c r="R34" i="3"/>
  <c r="E44" i="3"/>
  <c r="F44" i="3" s="1"/>
  <c r="AT72" i="2"/>
  <c r="AH27" i="2"/>
  <c r="AR63" i="2"/>
  <c r="AV63" i="2" s="1"/>
  <c r="AX63" i="2" s="1"/>
  <c r="AF18" i="2"/>
  <c r="AJ18" i="2" s="1"/>
  <c r="AL18" i="2" s="1"/>
  <c r="T70" i="3" s="1"/>
  <c r="Y70" i="3" s="1"/>
  <c r="Z70" i="3" s="1"/>
  <c r="L45" i="2"/>
  <c r="N45" i="2" s="1"/>
  <c r="Y26" i="3" s="1"/>
  <c r="T36" i="2"/>
  <c r="X36" i="2" s="1"/>
  <c r="Z36" i="2" s="1"/>
  <c r="D44" i="3"/>
  <c r="AS72" i="2"/>
  <c r="AG27" i="2"/>
  <c r="AQ63" i="2"/>
  <c r="AU63" i="2" s="1"/>
  <c r="AW63" i="2" s="1"/>
  <c r="AZ63" i="2" s="1"/>
  <c r="AY63" i="2" s="1"/>
  <c r="AE18" i="2"/>
  <c r="AI18" i="2" s="1"/>
  <c r="AK18" i="2" s="1"/>
  <c r="S36" i="2"/>
  <c r="W36" i="2" s="1"/>
  <c r="Y36" i="2" s="1"/>
  <c r="K45" i="2"/>
  <c r="M45" i="2" s="1"/>
  <c r="P45" i="2" s="1"/>
  <c r="AA24" i="3"/>
  <c r="AB24" i="3"/>
  <c r="AC24" i="3"/>
  <c r="AA8" i="2"/>
  <c r="AC8" i="2" s="1"/>
  <c r="AD8" i="2"/>
  <c r="Q8" i="3"/>
  <c r="U8" i="3" s="1"/>
  <c r="AB9" i="2"/>
  <c r="X71" i="3"/>
  <c r="R8" i="3"/>
  <c r="P45" i="1"/>
  <c r="X45" i="1" l="1"/>
  <c r="E49" i="2" s="1"/>
  <c r="N45" i="1"/>
  <c r="O45" i="1" s="1"/>
  <c r="AB48" i="3"/>
  <c r="AC48" i="3"/>
  <c r="X26" i="3"/>
  <c r="Z26" i="3" s="1"/>
  <c r="R35" i="3"/>
  <c r="AA9" i="2"/>
  <c r="AC9" i="2" s="1"/>
  <c r="AD9" i="2"/>
  <c r="AO8" i="2"/>
  <c r="AP8" i="2"/>
  <c r="O45" i="2"/>
  <c r="Q45" i="2" s="1"/>
  <c r="R45" i="2"/>
  <c r="AN18" i="2"/>
  <c r="AM18" i="2" s="1"/>
  <c r="S70" i="3"/>
  <c r="V70" i="3" s="1"/>
  <c r="W70" i="3" s="1"/>
  <c r="H44" i="3"/>
  <c r="G44" i="3"/>
  <c r="I44" i="3" s="1"/>
  <c r="AA25" i="3"/>
  <c r="AB25" i="3"/>
  <c r="AC25" i="3"/>
  <c r="J56" i="2"/>
  <c r="G47" i="2"/>
  <c r="I56" i="2"/>
  <c r="H47" i="2"/>
  <c r="I43" i="3"/>
  <c r="AB69" i="3"/>
  <c r="AA69" i="3"/>
  <c r="AC69" i="3"/>
  <c r="AA35" i="2"/>
  <c r="AC35" i="2" s="1"/>
  <c r="AD35" i="2"/>
  <c r="U10" i="2"/>
  <c r="W10" i="2" s="1"/>
  <c r="Y10" i="2" s="1"/>
  <c r="K55" i="2"/>
  <c r="M55" i="2" s="1"/>
  <c r="P55" i="2" s="1"/>
  <c r="E45" i="3"/>
  <c r="F45" i="3" s="1"/>
  <c r="AR64" i="2"/>
  <c r="AV64" i="2" s="1"/>
  <c r="AX64" i="2" s="1"/>
  <c r="AF19" i="2"/>
  <c r="AJ19" i="2" s="1"/>
  <c r="AL19" i="2" s="1"/>
  <c r="T71" i="3" s="1"/>
  <c r="Y71" i="3" s="1"/>
  <c r="AT73" i="2"/>
  <c r="AV73" i="2" s="1"/>
  <c r="AX73" i="2" s="1"/>
  <c r="AH28" i="2"/>
  <c r="AJ28" i="2" s="1"/>
  <c r="AL28" i="2" s="1"/>
  <c r="T9" i="3" s="1"/>
  <c r="Y9" i="3" s="1"/>
  <c r="L46" i="2"/>
  <c r="N46" i="2" s="1"/>
  <c r="Y27" i="3" s="1"/>
  <c r="T37" i="2"/>
  <c r="X37" i="2" s="1"/>
  <c r="Z37" i="2" s="1"/>
  <c r="R44" i="1"/>
  <c r="F48" i="2" s="1"/>
  <c r="B48" i="2"/>
  <c r="U44" i="1"/>
  <c r="S44" i="1"/>
  <c r="T44" i="1"/>
  <c r="Z71" i="3"/>
  <c r="Q35" i="3"/>
  <c r="U35" i="3" s="1"/>
  <c r="W35" i="3" s="1"/>
  <c r="AB36" i="2"/>
  <c r="D45" i="3"/>
  <c r="AS73" i="2"/>
  <c r="AU73" i="2" s="1"/>
  <c r="AW73" i="2" s="1"/>
  <c r="AZ73" i="2" s="1"/>
  <c r="AG28" i="2"/>
  <c r="AI28" i="2" s="1"/>
  <c r="AK28" i="2" s="1"/>
  <c r="AQ64" i="2"/>
  <c r="AU64" i="2" s="1"/>
  <c r="AW64" i="2" s="1"/>
  <c r="AZ64" i="2" s="1"/>
  <c r="AE19" i="2"/>
  <c r="AI19" i="2" s="1"/>
  <c r="AK19" i="2" s="1"/>
  <c r="K46" i="2"/>
  <c r="M46" i="2" s="1"/>
  <c r="P46" i="2" s="1"/>
  <c r="S37" i="2"/>
  <c r="W37" i="2" s="1"/>
  <c r="Y37" i="2" s="1"/>
  <c r="V10" i="2"/>
  <c r="X10" i="2" s="1"/>
  <c r="Z10" i="2" s="1"/>
  <c r="L55" i="2"/>
  <c r="N55" i="2" s="1"/>
  <c r="Y36" i="3" s="1"/>
  <c r="P46" i="1"/>
  <c r="AN19" i="2" l="1"/>
  <c r="S71" i="3"/>
  <c r="V71" i="3" s="1"/>
  <c r="W71" i="3" s="1"/>
  <c r="AN28" i="2"/>
  <c r="S9" i="3"/>
  <c r="V9" i="3" s="1"/>
  <c r="AA36" i="2"/>
  <c r="AC36" i="2" s="1"/>
  <c r="AD36" i="2"/>
  <c r="J57" i="2"/>
  <c r="H48" i="2"/>
  <c r="G48" i="2"/>
  <c r="I57" i="2"/>
  <c r="X27" i="3"/>
  <c r="Z27" i="3" s="1"/>
  <c r="R36" i="3"/>
  <c r="X36" i="3" s="1"/>
  <c r="Z36" i="3" s="1"/>
  <c r="X46" i="1"/>
  <c r="E50" i="2" s="1"/>
  <c r="N46" i="1"/>
  <c r="O46" i="1" s="1"/>
  <c r="AC49" i="3"/>
  <c r="AB49" i="3"/>
  <c r="X72" i="3"/>
  <c r="R9" i="3"/>
  <c r="X9" i="3" s="1"/>
  <c r="Z9" i="3" s="1"/>
  <c r="R46" i="2"/>
  <c r="O46" i="2"/>
  <c r="Q46" i="2" s="1"/>
  <c r="AY64" i="2"/>
  <c r="BA64" i="2" s="1"/>
  <c r="BB64" i="2"/>
  <c r="AY73" i="2"/>
  <c r="BA73" i="2" s="1"/>
  <c r="BB73" i="2"/>
  <c r="O55" i="2"/>
  <c r="Q55" i="2" s="1"/>
  <c r="R55" i="2"/>
  <c r="E46" i="3"/>
  <c r="F46" i="3" s="1"/>
  <c r="AT74" i="2"/>
  <c r="AV74" i="2" s="1"/>
  <c r="AX74" i="2" s="1"/>
  <c r="AH29" i="2"/>
  <c r="AJ29" i="2" s="1"/>
  <c r="AL29" i="2" s="1"/>
  <c r="T10" i="3" s="1"/>
  <c r="Y10" i="3" s="1"/>
  <c r="AR65" i="2"/>
  <c r="AV65" i="2" s="1"/>
  <c r="AX65" i="2" s="1"/>
  <c r="AF20" i="2"/>
  <c r="AJ20" i="2" s="1"/>
  <c r="AL20" i="2" s="1"/>
  <c r="T72" i="3" s="1"/>
  <c r="Y72" i="3" s="1"/>
  <c r="L47" i="2"/>
  <c r="N47" i="2" s="1"/>
  <c r="Y28" i="3" s="1"/>
  <c r="T38" i="2"/>
  <c r="X38" i="2" s="1"/>
  <c r="Z38" i="2" s="1"/>
  <c r="D46" i="3"/>
  <c r="AS74" i="2"/>
  <c r="AU74" i="2" s="1"/>
  <c r="AW74" i="2" s="1"/>
  <c r="AZ74" i="2" s="1"/>
  <c r="AG29" i="2"/>
  <c r="AI29" i="2" s="1"/>
  <c r="AK29" i="2" s="1"/>
  <c r="AQ65" i="2"/>
  <c r="AU65" i="2" s="1"/>
  <c r="AW65" i="2" s="1"/>
  <c r="AZ65" i="2" s="1"/>
  <c r="AE20" i="2"/>
  <c r="AI20" i="2" s="1"/>
  <c r="AK20" i="2" s="1"/>
  <c r="S38" i="2"/>
  <c r="W38" i="2" s="1"/>
  <c r="Y38" i="2" s="1"/>
  <c r="K47" i="2"/>
  <c r="M47" i="2" s="1"/>
  <c r="P47" i="2" s="1"/>
  <c r="AA26" i="3"/>
  <c r="AB26" i="3"/>
  <c r="AC26" i="3"/>
  <c r="R45" i="1"/>
  <c r="F49" i="2" s="1"/>
  <c r="B49" i="2"/>
  <c r="U45" i="1"/>
  <c r="T45" i="1"/>
  <c r="S45" i="1"/>
  <c r="Q36" i="3"/>
  <c r="U36" i="3" s="1"/>
  <c r="W36" i="3" s="1"/>
  <c r="AB37" i="2"/>
  <c r="H45" i="3"/>
  <c r="G45" i="3"/>
  <c r="I45" i="3" s="1"/>
  <c r="Q9" i="3"/>
  <c r="U9" i="3" s="1"/>
  <c r="W9" i="3" s="1"/>
  <c r="AB10" i="2"/>
  <c r="U11" i="2"/>
  <c r="W11" i="2" s="1"/>
  <c r="Y11" i="2" s="1"/>
  <c r="K56" i="2"/>
  <c r="M56" i="2" s="1"/>
  <c r="P56" i="2" s="1"/>
  <c r="V11" i="2"/>
  <c r="X11" i="2" s="1"/>
  <c r="Z11" i="2" s="1"/>
  <c r="L56" i="2"/>
  <c r="N56" i="2" s="1"/>
  <c r="Y37" i="3" s="1"/>
  <c r="AA70" i="3"/>
  <c r="AB70" i="3"/>
  <c r="AC70" i="3"/>
  <c r="AP9" i="2"/>
  <c r="AO9" i="2"/>
  <c r="P47" i="1"/>
  <c r="R56" i="2" l="1"/>
  <c r="O56" i="2"/>
  <c r="Q56" i="2" s="1"/>
  <c r="X73" i="3"/>
  <c r="R10" i="3"/>
  <c r="X10" i="3" s="1"/>
  <c r="Z10" i="3" s="1"/>
  <c r="Q10" i="3"/>
  <c r="U10" i="3" s="1"/>
  <c r="AB11" i="2"/>
  <c r="AA9" i="3"/>
  <c r="AB9" i="3"/>
  <c r="AC9" i="3"/>
  <c r="AB36" i="3"/>
  <c r="AA36" i="3"/>
  <c r="AC36" i="3"/>
  <c r="J58" i="2"/>
  <c r="G49" i="2"/>
  <c r="I58" i="2"/>
  <c r="H49" i="2"/>
  <c r="Q37" i="3"/>
  <c r="U37" i="3" s="1"/>
  <c r="W37" i="3" s="1"/>
  <c r="AB38" i="2"/>
  <c r="AY65" i="2"/>
  <c r="BA65" i="2" s="1"/>
  <c r="BB65" i="2"/>
  <c r="AY74" i="2"/>
  <c r="BA74" i="2" s="1"/>
  <c r="BB74" i="2"/>
  <c r="X28" i="3"/>
  <c r="Z28" i="3" s="1"/>
  <c r="R37" i="3"/>
  <c r="X37" i="3" s="1"/>
  <c r="Z37" i="3" s="1"/>
  <c r="B50" i="2"/>
  <c r="R46" i="1"/>
  <c r="F50" i="2" s="1"/>
  <c r="U46" i="1"/>
  <c r="S46" i="1"/>
  <c r="T46" i="1"/>
  <c r="U12" i="2"/>
  <c r="W12" i="2" s="1"/>
  <c r="Y12" i="2" s="1"/>
  <c r="K57" i="2"/>
  <c r="M57" i="2" s="1"/>
  <c r="P57" i="2" s="1"/>
  <c r="E47" i="3"/>
  <c r="F47" i="3" s="1"/>
  <c r="AR66" i="2"/>
  <c r="AV66" i="2" s="1"/>
  <c r="AX66" i="2" s="1"/>
  <c r="AF21" i="2"/>
  <c r="AJ21" i="2" s="1"/>
  <c r="AL21" i="2" s="1"/>
  <c r="T73" i="3" s="1"/>
  <c r="Y73" i="3" s="1"/>
  <c r="AT75" i="2"/>
  <c r="AV75" i="2" s="1"/>
  <c r="AX75" i="2" s="1"/>
  <c r="AH30" i="2"/>
  <c r="AJ30" i="2" s="1"/>
  <c r="AL30" i="2" s="1"/>
  <c r="T11" i="3" s="1"/>
  <c r="Y11" i="3" s="1"/>
  <c r="L48" i="2"/>
  <c r="N48" i="2" s="1"/>
  <c r="Y29" i="3" s="1"/>
  <c r="T39" i="2"/>
  <c r="X39" i="2" s="1"/>
  <c r="Z39" i="2" s="1"/>
  <c r="AC71" i="3"/>
  <c r="AB71" i="3"/>
  <c r="AA71" i="3"/>
  <c r="X47" i="1"/>
  <c r="E51" i="2" s="1"/>
  <c r="N47" i="1"/>
  <c r="O47" i="1" s="1"/>
  <c r="AC50" i="3"/>
  <c r="AB50" i="3"/>
  <c r="AA10" i="2"/>
  <c r="AC10" i="2" s="1"/>
  <c r="AD10" i="2"/>
  <c r="AA37" i="2"/>
  <c r="AC37" i="2" s="1"/>
  <c r="AD37" i="2"/>
  <c r="O47" i="2"/>
  <c r="Q47" i="2" s="1"/>
  <c r="R47" i="2"/>
  <c r="AN20" i="2"/>
  <c r="S72" i="3"/>
  <c r="V72" i="3" s="1"/>
  <c r="W72" i="3" s="1"/>
  <c r="AN29" i="2"/>
  <c r="S10" i="3"/>
  <c r="V10" i="3" s="1"/>
  <c r="H46" i="3"/>
  <c r="G46" i="3"/>
  <c r="I46" i="3" s="1"/>
  <c r="AD55" i="2"/>
  <c r="AC55" i="2"/>
  <c r="AD46" i="2"/>
  <c r="AC46" i="2"/>
  <c r="Z72" i="3"/>
  <c r="AC27" i="3"/>
  <c r="AB27" i="3"/>
  <c r="AA27" i="3"/>
  <c r="D47" i="3"/>
  <c r="AS75" i="2"/>
  <c r="AU75" i="2" s="1"/>
  <c r="AW75" i="2" s="1"/>
  <c r="AZ75" i="2" s="1"/>
  <c r="AG30" i="2"/>
  <c r="AI30" i="2" s="1"/>
  <c r="AK30" i="2" s="1"/>
  <c r="AQ66" i="2"/>
  <c r="AU66" i="2" s="1"/>
  <c r="AW66" i="2" s="1"/>
  <c r="AZ66" i="2" s="1"/>
  <c r="AE21" i="2"/>
  <c r="AI21" i="2" s="1"/>
  <c r="AK21" i="2" s="1"/>
  <c r="K48" i="2"/>
  <c r="M48" i="2" s="1"/>
  <c r="P48" i="2" s="1"/>
  <c r="S39" i="2"/>
  <c r="W39" i="2" s="1"/>
  <c r="Y39" i="2" s="1"/>
  <c r="V12" i="2"/>
  <c r="X12" i="2" s="1"/>
  <c r="Z12" i="2" s="1"/>
  <c r="L57" i="2"/>
  <c r="N57" i="2" s="1"/>
  <c r="Y38" i="3" s="1"/>
  <c r="AM28" i="2"/>
  <c r="AO28" i="2" s="1"/>
  <c r="AP28" i="2"/>
  <c r="AM19" i="2"/>
  <c r="AO19" i="2" s="1"/>
  <c r="AP19" i="2"/>
  <c r="P48" i="1"/>
  <c r="X48" i="1" l="1"/>
  <c r="E52" i="2" s="1"/>
  <c r="N48" i="1"/>
  <c r="O48" i="1" s="1"/>
  <c r="AB51" i="3"/>
  <c r="AC51" i="3"/>
  <c r="X74" i="3"/>
  <c r="R11" i="3"/>
  <c r="X11" i="3" s="1"/>
  <c r="Z11" i="3" s="1"/>
  <c r="O48" i="2"/>
  <c r="Q48" i="2" s="1"/>
  <c r="R48" i="2"/>
  <c r="AY75" i="2"/>
  <c r="BA75" i="2" s="1"/>
  <c r="BB75" i="2"/>
  <c r="AA72" i="3"/>
  <c r="AB72" i="3"/>
  <c r="AC72" i="3"/>
  <c r="AD47" i="2"/>
  <c r="AC47" i="2"/>
  <c r="AO37" i="2"/>
  <c r="AP37" i="2"/>
  <c r="AP10" i="2"/>
  <c r="AO10" i="2"/>
  <c r="BA19" i="2"/>
  <c r="BB19" i="2"/>
  <c r="BA28" i="2"/>
  <c r="BB28" i="2"/>
  <c r="Q38" i="3"/>
  <c r="U38" i="3" s="1"/>
  <c r="W38" i="3" s="1"/>
  <c r="AB39" i="2"/>
  <c r="AN21" i="2"/>
  <c r="S73" i="3"/>
  <c r="V73" i="3" s="1"/>
  <c r="W73" i="3" s="1"/>
  <c r="AN30" i="2"/>
  <c r="S11" i="3"/>
  <c r="V11" i="3" s="1"/>
  <c r="H47" i="3"/>
  <c r="G47" i="3"/>
  <c r="I47" i="3" s="1"/>
  <c r="AP46" i="2"/>
  <c r="AO46" i="2"/>
  <c r="AO55" i="2"/>
  <c r="AP55" i="2"/>
  <c r="AM29" i="2"/>
  <c r="AO29" i="2" s="1"/>
  <c r="AP29" i="2"/>
  <c r="AM20" i="2"/>
  <c r="AO20" i="2" s="1"/>
  <c r="AP20" i="2"/>
  <c r="X29" i="3"/>
  <c r="Z29" i="3" s="1"/>
  <c r="R38" i="3"/>
  <c r="X38" i="3" s="1"/>
  <c r="Z38" i="3" s="1"/>
  <c r="Q11" i="3"/>
  <c r="U11" i="3" s="1"/>
  <c r="AB12" i="2"/>
  <c r="AA38" i="2"/>
  <c r="AC38" i="2" s="1"/>
  <c r="AD38" i="2"/>
  <c r="E48" i="3"/>
  <c r="F48" i="3" s="1"/>
  <c r="AT76" i="2"/>
  <c r="AV76" i="2" s="1"/>
  <c r="AX76" i="2" s="1"/>
  <c r="AH31" i="2"/>
  <c r="AJ31" i="2" s="1"/>
  <c r="AL31" i="2" s="1"/>
  <c r="T12" i="3" s="1"/>
  <c r="Y12" i="3" s="1"/>
  <c r="AR67" i="2"/>
  <c r="AV67" i="2" s="1"/>
  <c r="AX67" i="2" s="1"/>
  <c r="AF22" i="2"/>
  <c r="AJ22" i="2" s="1"/>
  <c r="AL22" i="2" s="1"/>
  <c r="T74" i="3" s="1"/>
  <c r="Y74" i="3" s="1"/>
  <c r="L49" i="2"/>
  <c r="N49" i="2" s="1"/>
  <c r="Y30" i="3" s="1"/>
  <c r="T40" i="2"/>
  <c r="X40" i="2" s="1"/>
  <c r="Z40" i="2" s="1"/>
  <c r="D48" i="3"/>
  <c r="AS76" i="2"/>
  <c r="AU76" i="2" s="1"/>
  <c r="AW76" i="2" s="1"/>
  <c r="AZ76" i="2" s="1"/>
  <c r="AG31" i="2"/>
  <c r="AI31" i="2" s="1"/>
  <c r="AK31" i="2" s="1"/>
  <c r="AQ67" i="2"/>
  <c r="AU67" i="2" s="1"/>
  <c r="AW67" i="2" s="1"/>
  <c r="AZ67" i="2" s="1"/>
  <c r="AE22" i="2"/>
  <c r="AI22" i="2" s="1"/>
  <c r="AK22" i="2" s="1"/>
  <c r="S40" i="2"/>
  <c r="W40" i="2" s="1"/>
  <c r="Y40" i="2" s="1"/>
  <c r="K49" i="2"/>
  <c r="M49" i="2" s="1"/>
  <c r="P49" i="2" s="1"/>
  <c r="AA11" i="2"/>
  <c r="AC11" i="2" s="1"/>
  <c r="AD11" i="2"/>
  <c r="AY66" i="2"/>
  <c r="BA66" i="2" s="1"/>
  <c r="BB66" i="2"/>
  <c r="R47" i="1"/>
  <c r="F51" i="2" s="1"/>
  <c r="B51" i="2"/>
  <c r="U47" i="1"/>
  <c r="T47" i="1"/>
  <c r="S47" i="1"/>
  <c r="R57" i="2"/>
  <c r="O57" i="2"/>
  <c r="Q57" i="2" s="1"/>
  <c r="J59" i="2"/>
  <c r="H50" i="2"/>
  <c r="G50" i="2"/>
  <c r="I59" i="2"/>
  <c r="AB28" i="3"/>
  <c r="AC28" i="3"/>
  <c r="AA28" i="3"/>
  <c r="AC37" i="3"/>
  <c r="AB37" i="3"/>
  <c r="AA37" i="3"/>
  <c r="U13" i="2"/>
  <c r="W13" i="2" s="1"/>
  <c r="Y13" i="2" s="1"/>
  <c r="K58" i="2"/>
  <c r="M58" i="2" s="1"/>
  <c r="P58" i="2" s="1"/>
  <c r="V13" i="2"/>
  <c r="X13" i="2" s="1"/>
  <c r="Z13" i="2" s="1"/>
  <c r="L58" i="2"/>
  <c r="N58" i="2" s="1"/>
  <c r="Y39" i="3" s="1"/>
  <c r="W10" i="3"/>
  <c r="Z73" i="3"/>
  <c r="AD56" i="2"/>
  <c r="AC56" i="2"/>
  <c r="P50" i="1"/>
  <c r="P49" i="1"/>
  <c r="X50" i="1" l="1"/>
  <c r="E54" i="2" s="1"/>
  <c r="N50" i="1"/>
  <c r="O50" i="1" s="1"/>
  <c r="AC53" i="3"/>
  <c r="AB53" i="3"/>
  <c r="AB10" i="3"/>
  <c r="AA10" i="3"/>
  <c r="AC10" i="3"/>
  <c r="X75" i="3"/>
  <c r="R12" i="3"/>
  <c r="X12" i="3" s="1"/>
  <c r="Z12" i="3" s="1"/>
  <c r="AS77" i="2"/>
  <c r="AU77" i="2" s="1"/>
  <c r="AW77" i="2" s="1"/>
  <c r="AZ77" i="2" s="1"/>
  <c r="D49" i="3"/>
  <c r="AQ68" i="2"/>
  <c r="AU68" i="2" s="1"/>
  <c r="AW68" i="2" s="1"/>
  <c r="AZ68" i="2" s="1"/>
  <c r="AE23" i="2"/>
  <c r="AI23" i="2" s="1"/>
  <c r="AK23" i="2" s="1"/>
  <c r="AG32" i="2"/>
  <c r="AI32" i="2" s="1"/>
  <c r="AK32" i="2" s="1"/>
  <c r="K50" i="2"/>
  <c r="M50" i="2" s="1"/>
  <c r="P50" i="2" s="1"/>
  <c r="S41" i="2"/>
  <c r="W41" i="2" s="1"/>
  <c r="Y41" i="2" s="1"/>
  <c r="AD57" i="2"/>
  <c r="AC57" i="2"/>
  <c r="J60" i="2"/>
  <c r="G51" i="2"/>
  <c r="I60" i="2"/>
  <c r="H51" i="2"/>
  <c r="AP11" i="2"/>
  <c r="AO11" i="2"/>
  <c r="O49" i="2"/>
  <c r="Q49" i="2" s="1"/>
  <c r="R49" i="2"/>
  <c r="AN22" i="2"/>
  <c r="S74" i="3"/>
  <c r="V74" i="3" s="1"/>
  <c r="W74" i="3" s="1"/>
  <c r="X49" i="1"/>
  <c r="E53" i="2" s="1"/>
  <c r="N49" i="1"/>
  <c r="O49" i="1" s="1"/>
  <c r="AC52" i="3"/>
  <c r="AB52" i="3"/>
  <c r="O58" i="2"/>
  <c r="Q58" i="2" s="1"/>
  <c r="R58" i="2"/>
  <c r="U14" i="2"/>
  <c r="W14" i="2" s="1"/>
  <c r="Y14" i="2" s="1"/>
  <c r="K59" i="2"/>
  <c r="M59" i="2" s="1"/>
  <c r="P59" i="2" s="1"/>
  <c r="AT77" i="2"/>
  <c r="AV77" i="2" s="1"/>
  <c r="AX77" i="2" s="1"/>
  <c r="AH32" i="2"/>
  <c r="AJ32" i="2" s="1"/>
  <c r="AL32" i="2" s="1"/>
  <c r="T13" i="3" s="1"/>
  <c r="Y13" i="3" s="1"/>
  <c r="E49" i="3"/>
  <c r="F49" i="3" s="1"/>
  <c r="AR68" i="2"/>
  <c r="AV68" i="2" s="1"/>
  <c r="AX68" i="2" s="1"/>
  <c r="AF23" i="2"/>
  <c r="AJ23" i="2" s="1"/>
  <c r="AL23" i="2" s="1"/>
  <c r="T75" i="3" s="1"/>
  <c r="Y75" i="3" s="1"/>
  <c r="L50" i="2"/>
  <c r="N50" i="2" s="1"/>
  <c r="Y31" i="3" s="1"/>
  <c r="T41" i="2"/>
  <c r="X41" i="2" s="1"/>
  <c r="Z41" i="2" s="1"/>
  <c r="Q39" i="3"/>
  <c r="U39" i="3" s="1"/>
  <c r="W39" i="3" s="1"/>
  <c r="AB40" i="2"/>
  <c r="AY67" i="2"/>
  <c r="BA67" i="2" s="1"/>
  <c r="BB67" i="2"/>
  <c r="AY76" i="2"/>
  <c r="BA76" i="2" s="1"/>
  <c r="BB76" i="2"/>
  <c r="X30" i="3"/>
  <c r="Z30" i="3" s="1"/>
  <c r="R39" i="3"/>
  <c r="X39" i="3" s="1"/>
  <c r="Z39" i="3" s="1"/>
  <c r="W11" i="3"/>
  <c r="AA29" i="3"/>
  <c r="AB29" i="3"/>
  <c r="AC29" i="3"/>
  <c r="BA46" i="2"/>
  <c r="BB46" i="2"/>
  <c r="AM30" i="2"/>
  <c r="AO30" i="2" s="1"/>
  <c r="AP30" i="2"/>
  <c r="AM21" i="2"/>
  <c r="AO21" i="2" s="1"/>
  <c r="AP21" i="2"/>
  <c r="AC38" i="3"/>
  <c r="AA38" i="3"/>
  <c r="AB38" i="3"/>
  <c r="BA10" i="2"/>
  <c r="BB10" i="2"/>
  <c r="AO47" i="2"/>
  <c r="AP47" i="2"/>
  <c r="AD48" i="2"/>
  <c r="AC48" i="2"/>
  <c r="R48" i="1"/>
  <c r="F52" i="2" s="1"/>
  <c r="B52" i="2"/>
  <c r="U48" i="1"/>
  <c r="S48" i="1"/>
  <c r="T48" i="1"/>
  <c r="AO56" i="2"/>
  <c r="AP56" i="2"/>
  <c r="Q12" i="3"/>
  <c r="U12" i="3" s="1"/>
  <c r="AB13" i="2"/>
  <c r="V14" i="2"/>
  <c r="X14" i="2" s="1"/>
  <c r="Z14" i="2" s="1"/>
  <c r="L59" i="2"/>
  <c r="N59" i="2" s="1"/>
  <c r="Y40" i="3" s="1"/>
  <c r="AN31" i="2"/>
  <c r="S12" i="3"/>
  <c r="V12" i="3" s="1"/>
  <c r="H48" i="3"/>
  <c r="G48" i="3"/>
  <c r="I48" i="3" s="1"/>
  <c r="AO38" i="2"/>
  <c r="AP38" i="2"/>
  <c r="AA12" i="2"/>
  <c r="AC12" i="2" s="1"/>
  <c r="AD12" i="2"/>
  <c r="BA20" i="2"/>
  <c r="BB20" i="2"/>
  <c r="BA29" i="2"/>
  <c r="BB29" i="2"/>
  <c r="BA55" i="2"/>
  <c r="BB55" i="2"/>
  <c r="AB73" i="3"/>
  <c r="AA73" i="3"/>
  <c r="AC73" i="3"/>
  <c r="AA39" i="2"/>
  <c r="AC39" i="2" s="1"/>
  <c r="AD39" i="2"/>
  <c r="BA37" i="2"/>
  <c r="BB37" i="2"/>
  <c r="Z74" i="3"/>
  <c r="BA56" i="2" l="1"/>
  <c r="BB56" i="2"/>
  <c r="AO48" i="2"/>
  <c r="AP48" i="2"/>
  <c r="BA21" i="2"/>
  <c r="BB21" i="2"/>
  <c r="BA30" i="2"/>
  <c r="BB30" i="2"/>
  <c r="AO39" i="2"/>
  <c r="AP39" i="2"/>
  <c r="AM31" i="2"/>
  <c r="AO31" i="2" s="1"/>
  <c r="AP31" i="2"/>
  <c r="X76" i="3"/>
  <c r="R13" i="3"/>
  <c r="X13" i="3" s="1"/>
  <c r="Z13" i="3" s="1"/>
  <c r="W12" i="3"/>
  <c r="J61" i="2"/>
  <c r="H52" i="2"/>
  <c r="G52" i="2"/>
  <c r="I61" i="2"/>
  <c r="BA47" i="2"/>
  <c r="BB47" i="2"/>
  <c r="AB11" i="3"/>
  <c r="AC11" i="3"/>
  <c r="AA11" i="3"/>
  <c r="AB30" i="3"/>
  <c r="AA30" i="3"/>
  <c r="AC30" i="3"/>
  <c r="AC39" i="3"/>
  <c r="AA39" i="3"/>
  <c r="AB39" i="3"/>
  <c r="O59" i="2"/>
  <c r="Q59" i="2" s="1"/>
  <c r="R59" i="2"/>
  <c r="AD58" i="2"/>
  <c r="AC58" i="2"/>
  <c r="R49" i="1"/>
  <c r="F53" i="2" s="1"/>
  <c r="B53" i="2"/>
  <c r="U49" i="1"/>
  <c r="T49" i="1"/>
  <c r="S49" i="1"/>
  <c r="AC74" i="3"/>
  <c r="AA74" i="3"/>
  <c r="AB74" i="3"/>
  <c r="AD49" i="2"/>
  <c r="AC49" i="2"/>
  <c r="E50" i="3"/>
  <c r="F50" i="3" s="1"/>
  <c r="AT6" i="2"/>
  <c r="AV6" i="2" s="1"/>
  <c r="AX6" i="2" s="1"/>
  <c r="AH33" i="2"/>
  <c r="AJ33" i="2" s="1"/>
  <c r="AL33" i="2" s="1"/>
  <c r="T14" i="3" s="1"/>
  <c r="Y14" i="3" s="1"/>
  <c r="AR69" i="2"/>
  <c r="AV69" i="2" s="1"/>
  <c r="AX69" i="2" s="1"/>
  <c r="AF24" i="2"/>
  <c r="AJ24" i="2" s="1"/>
  <c r="AL24" i="2" s="1"/>
  <c r="L51" i="2"/>
  <c r="N51" i="2" s="1"/>
  <c r="Y32" i="3" s="1"/>
  <c r="T42" i="2"/>
  <c r="X42" i="2" s="1"/>
  <c r="Z42" i="2" s="1"/>
  <c r="AQ69" i="2"/>
  <c r="AU69" i="2" s="1"/>
  <c r="AW69" i="2" s="1"/>
  <c r="AZ69" i="2" s="1"/>
  <c r="AS6" i="2"/>
  <c r="AU6" i="2" s="1"/>
  <c r="D50" i="3"/>
  <c r="AG33" i="2"/>
  <c r="AI33" i="2" s="1"/>
  <c r="AK33" i="2" s="1"/>
  <c r="AE24" i="2"/>
  <c r="AI24" i="2" s="1"/>
  <c r="AK24" i="2" s="1"/>
  <c r="S42" i="2"/>
  <c r="W42" i="2" s="1"/>
  <c r="Y42" i="2" s="1"/>
  <c r="K51" i="2"/>
  <c r="M51" i="2" s="1"/>
  <c r="P51" i="2" s="1"/>
  <c r="Q40" i="3"/>
  <c r="U40" i="3" s="1"/>
  <c r="W40" i="3" s="1"/>
  <c r="AB41" i="2"/>
  <c r="AN32" i="2"/>
  <c r="S13" i="3"/>
  <c r="V13" i="3" s="1"/>
  <c r="AY68" i="2"/>
  <c r="BA68" i="2" s="1"/>
  <c r="BB68" i="2"/>
  <c r="AY77" i="2"/>
  <c r="BA77" i="2" s="1"/>
  <c r="BB77" i="2"/>
  <c r="Z75" i="3"/>
  <c r="B54" i="2"/>
  <c r="R50" i="1"/>
  <c r="F54" i="2" s="1"/>
  <c r="U50" i="1"/>
  <c r="S50" i="1"/>
  <c r="T50" i="1"/>
  <c r="AP12" i="2"/>
  <c r="AO12" i="2"/>
  <c r="BA38" i="2"/>
  <c r="BB38" i="2"/>
  <c r="AA13" i="2"/>
  <c r="AC13" i="2" s="1"/>
  <c r="AD13" i="2"/>
  <c r="AA40" i="2"/>
  <c r="AC40" i="2" s="1"/>
  <c r="AD40" i="2"/>
  <c r="X31" i="3"/>
  <c r="Z31" i="3" s="1"/>
  <c r="R40" i="3"/>
  <c r="X40" i="3" s="1"/>
  <c r="Z40" i="3" s="1"/>
  <c r="Q13" i="3"/>
  <c r="U13" i="3" s="1"/>
  <c r="W13" i="3" s="1"/>
  <c r="AB14" i="2"/>
  <c r="AM22" i="2"/>
  <c r="AO22" i="2" s="1"/>
  <c r="AP22" i="2"/>
  <c r="BA11" i="2"/>
  <c r="BB11" i="2"/>
  <c r="U15" i="2"/>
  <c r="W15" i="2" s="1"/>
  <c r="Y15" i="2" s="1"/>
  <c r="K60" i="2"/>
  <c r="M60" i="2" s="1"/>
  <c r="P60" i="2" s="1"/>
  <c r="V15" i="2"/>
  <c r="X15" i="2" s="1"/>
  <c r="Z15" i="2" s="1"/>
  <c r="L60" i="2"/>
  <c r="N60" i="2" s="1"/>
  <c r="Y41" i="3" s="1"/>
  <c r="AO57" i="2"/>
  <c r="AP57" i="2"/>
  <c r="R50" i="2"/>
  <c r="O50" i="2"/>
  <c r="Q50" i="2" s="1"/>
  <c r="AN23" i="2"/>
  <c r="S75" i="3"/>
  <c r="V75" i="3" s="1"/>
  <c r="W75" i="3" s="1"/>
  <c r="G49" i="3"/>
  <c r="I49" i="3" s="1"/>
  <c r="H49" i="3"/>
  <c r="AM23" i="2" l="1"/>
  <c r="AO23" i="2" s="1"/>
  <c r="AP23" i="2"/>
  <c r="AD50" i="2"/>
  <c r="AC50" i="2"/>
  <c r="X5" i="3"/>
  <c r="R14" i="3"/>
  <c r="X14" i="3" s="1"/>
  <c r="Z14" i="3" s="1"/>
  <c r="AB15" i="2"/>
  <c r="Q14" i="3"/>
  <c r="U14" i="3" s="1"/>
  <c r="AB13" i="3"/>
  <c r="AC13" i="3"/>
  <c r="AA13" i="3"/>
  <c r="BA12" i="2"/>
  <c r="BB12" i="2"/>
  <c r="AA40" i="3"/>
  <c r="AC40" i="3"/>
  <c r="AB40" i="3"/>
  <c r="Q41" i="3"/>
  <c r="U41" i="3" s="1"/>
  <c r="W41" i="3" s="1"/>
  <c r="AB42" i="2"/>
  <c r="AN33" i="2"/>
  <c r="S14" i="3"/>
  <c r="V14" i="3" s="1"/>
  <c r="AW6" i="2"/>
  <c r="AZ6" i="2" s="1"/>
  <c r="T76" i="3"/>
  <c r="Y76" i="3" s="1"/>
  <c r="T5" i="3"/>
  <c r="Y5" i="3" s="1"/>
  <c r="AC75" i="3"/>
  <c r="AB75" i="3"/>
  <c r="AA75" i="3"/>
  <c r="BA57" i="2"/>
  <c r="BB57" i="2"/>
  <c r="R60" i="2"/>
  <c r="O60" i="2"/>
  <c r="Q60" i="2" s="1"/>
  <c r="BB22" i="2"/>
  <c r="BA22" i="2"/>
  <c r="AA14" i="2"/>
  <c r="AC14" i="2" s="1"/>
  <c r="AD14" i="2"/>
  <c r="AP40" i="2"/>
  <c r="AO40" i="2"/>
  <c r="AP13" i="2"/>
  <c r="AO13" i="2"/>
  <c r="J63" i="2"/>
  <c r="H54" i="2"/>
  <c r="G54" i="2"/>
  <c r="I63" i="2"/>
  <c r="AD41" i="2"/>
  <c r="AA41" i="2"/>
  <c r="AC41" i="2" s="1"/>
  <c r="O51" i="2"/>
  <c r="Q51" i="2" s="1"/>
  <c r="R51" i="2"/>
  <c r="AN24" i="2"/>
  <c r="S76" i="3"/>
  <c r="V76" i="3" s="1"/>
  <c r="W76" i="3" s="1"/>
  <c r="S5" i="3"/>
  <c r="V5" i="3" s="1"/>
  <c r="W5" i="3" s="1"/>
  <c r="G50" i="3"/>
  <c r="I50" i="3" s="1"/>
  <c r="H50" i="3"/>
  <c r="AY69" i="2"/>
  <c r="BA69" i="2" s="1"/>
  <c r="BB69" i="2"/>
  <c r="J62" i="2"/>
  <c r="G53" i="2"/>
  <c r="I62" i="2"/>
  <c r="H53" i="2"/>
  <c r="AD59" i="2"/>
  <c r="AC59" i="2"/>
  <c r="D51" i="3"/>
  <c r="AG34" i="2"/>
  <c r="AI34" i="2" s="1"/>
  <c r="AK34" i="2" s="1"/>
  <c r="AE25" i="2"/>
  <c r="AI25" i="2" s="1"/>
  <c r="AK25" i="2" s="1"/>
  <c r="AQ70" i="2"/>
  <c r="AU70" i="2" s="1"/>
  <c r="AW70" i="2" s="1"/>
  <c r="AZ70" i="2" s="1"/>
  <c r="AS7" i="2"/>
  <c r="AU7" i="2" s="1"/>
  <c r="AW7" i="2" s="1"/>
  <c r="AZ7" i="2" s="1"/>
  <c r="K52" i="2"/>
  <c r="M52" i="2" s="1"/>
  <c r="P52" i="2" s="1"/>
  <c r="S43" i="2"/>
  <c r="W43" i="2" s="1"/>
  <c r="Y43" i="2" s="1"/>
  <c r="V16" i="2"/>
  <c r="X16" i="2" s="1"/>
  <c r="Z16" i="2" s="1"/>
  <c r="L61" i="2"/>
  <c r="N61" i="2" s="1"/>
  <c r="Y42" i="3" s="1"/>
  <c r="BB31" i="2"/>
  <c r="BA31" i="2"/>
  <c r="BA39" i="2"/>
  <c r="BB39" i="2"/>
  <c r="BA48" i="2"/>
  <c r="BB48" i="2"/>
  <c r="AC31" i="3"/>
  <c r="AB31" i="3"/>
  <c r="AA31" i="3"/>
  <c r="AM32" i="2"/>
  <c r="AO32" i="2" s="1"/>
  <c r="AP32" i="2"/>
  <c r="X32" i="3"/>
  <c r="Z32" i="3" s="1"/>
  <c r="R41" i="3"/>
  <c r="X41" i="3" s="1"/>
  <c r="Z41" i="3" s="1"/>
  <c r="AP49" i="2"/>
  <c r="AO49" i="2"/>
  <c r="AP58" i="2"/>
  <c r="AO58" i="2"/>
  <c r="U16" i="2"/>
  <c r="W16" i="2" s="1"/>
  <c r="Y16" i="2" s="1"/>
  <c r="K61" i="2"/>
  <c r="M61" i="2" s="1"/>
  <c r="P61" i="2" s="1"/>
  <c r="E51" i="3"/>
  <c r="F51" i="3" s="1"/>
  <c r="AT7" i="2"/>
  <c r="AV7" i="2" s="1"/>
  <c r="AX7" i="2" s="1"/>
  <c r="AH34" i="2"/>
  <c r="AJ34" i="2" s="1"/>
  <c r="AL34" i="2" s="1"/>
  <c r="T15" i="3" s="1"/>
  <c r="Y15" i="3" s="1"/>
  <c r="AR70" i="2"/>
  <c r="AV70" i="2" s="1"/>
  <c r="AX70" i="2" s="1"/>
  <c r="AF25" i="2"/>
  <c r="AJ25" i="2" s="1"/>
  <c r="AL25" i="2" s="1"/>
  <c r="T6" i="3" s="1"/>
  <c r="Y6" i="3" s="1"/>
  <c r="L52" i="2"/>
  <c r="N52" i="2" s="1"/>
  <c r="Y33" i="3" s="1"/>
  <c r="T43" i="2"/>
  <c r="X43" i="2" s="1"/>
  <c r="Z43" i="2" s="1"/>
  <c r="AC12" i="3"/>
  <c r="AA12" i="3"/>
  <c r="AB12" i="3"/>
  <c r="Z76" i="3"/>
  <c r="X33" i="3" l="1"/>
  <c r="Z33" i="3" s="1"/>
  <c r="R42" i="3"/>
  <c r="X42" i="3" s="1"/>
  <c r="Z42" i="3" s="1"/>
  <c r="Q15" i="3"/>
  <c r="U15" i="3" s="1"/>
  <c r="AB16" i="2"/>
  <c r="BB49" i="2"/>
  <c r="BA49" i="2"/>
  <c r="AC32" i="3"/>
  <c r="AA32" i="3"/>
  <c r="AB32" i="3"/>
  <c r="Q42" i="3"/>
  <c r="U42" i="3" s="1"/>
  <c r="W42" i="3" s="1"/>
  <c r="AB43" i="2"/>
  <c r="AN25" i="2"/>
  <c r="S6" i="3"/>
  <c r="V6" i="3" s="1"/>
  <c r="W6" i="3" s="1"/>
  <c r="G51" i="3"/>
  <c r="H51" i="3"/>
  <c r="AP59" i="2"/>
  <c r="AO59" i="2"/>
  <c r="U17" i="2"/>
  <c r="W17" i="2" s="1"/>
  <c r="Y17" i="2" s="1"/>
  <c r="K62" i="2"/>
  <c r="M62" i="2" s="1"/>
  <c r="P62" i="2" s="1"/>
  <c r="V17" i="2"/>
  <c r="X17" i="2" s="1"/>
  <c r="Z17" i="2" s="1"/>
  <c r="L62" i="2"/>
  <c r="N62" i="2" s="1"/>
  <c r="Y43" i="3" s="1"/>
  <c r="R61" i="2"/>
  <c r="O61" i="2"/>
  <c r="Q61" i="2" s="1"/>
  <c r="BB32" i="2"/>
  <c r="BA32" i="2"/>
  <c r="X6" i="3"/>
  <c r="Z6" i="3" s="1"/>
  <c r="R15" i="3"/>
  <c r="X15" i="3" s="1"/>
  <c r="Z15" i="3" s="1"/>
  <c r="R52" i="2"/>
  <c r="O52" i="2"/>
  <c r="Q52" i="2" s="1"/>
  <c r="AY70" i="2"/>
  <c r="BA70" i="2" s="1"/>
  <c r="BB70" i="2"/>
  <c r="AN34" i="2"/>
  <c r="S15" i="3"/>
  <c r="V15" i="3" s="1"/>
  <c r="E52" i="3"/>
  <c r="F52" i="3" s="1"/>
  <c r="AT8" i="2"/>
  <c r="AV8" i="2" s="1"/>
  <c r="AX8" i="2" s="1"/>
  <c r="AH35" i="2"/>
  <c r="AJ35" i="2" s="1"/>
  <c r="AL35" i="2" s="1"/>
  <c r="T16" i="3" s="1"/>
  <c r="Y16" i="3" s="1"/>
  <c r="AR71" i="2"/>
  <c r="AV71" i="2" s="1"/>
  <c r="AX71" i="2" s="1"/>
  <c r="AF26" i="2"/>
  <c r="AJ26" i="2" s="1"/>
  <c r="AL26" i="2" s="1"/>
  <c r="T7" i="3" s="1"/>
  <c r="Y7" i="3" s="1"/>
  <c r="L53" i="2"/>
  <c r="N53" i="2" s="1"/>
  <c r="Y34" i="3" s="1"/>
  <c r="T44" i="2"/>
  <c r="X44" i="2" s="1"/>
  <c r="Z44" i="2" s="1"/>
  <c r="D52" i="3"/>
  <c r="AS8" i="2"/>
  <c r="AU8" i="2" s="1"/>
  <c r="AW8" i="2" s="1"/>
  <c r="AZ8" i="2" s="1"/>
  <c r="AG35" i="2"/>
  <c r="AI35" i="2" s="1"/>
  <c r="AK35" i="2" s="1"/>
  <c r="AQ71" i="2"/>
  <c r="AU71" i="2" s="1"/>
  <c r="AW71" i="2" s="1"/>
  <c r="AZ71" i="2" s="1"/>
  <c r="AE26" i="2"/>
  <c r="AI26" i="2" s="1"/>
  <c r="AK26" i="2" s="1"/>
  <c r="S44" i="2"/>
  <c r="W44" i="2" s="1"/>
  <c r="Y44" i="2" s="1"/>
  <c r="K53" i="2"/>
  <c r="M53" i="2" s="1"/>
  <c r="P53" i="2" s="1"/>
  <c r="AM24" i="2"/>
  <c r="AO24" i="2" s="1"/>
  <c r="AP24" i="2"/>
  <c r="AO41" i="2"/>
  <c r="AP41" i="2"/>
  <c r="D53" i="3"/>
  <c r="AQ72" i="2"/>
  <c r="AU72" i="2" s="1"/>
  <c r="AW72" i="2" s="1"/>
  <c r="AZ72" i="2" s="1"/>
  <c r="AE27" i="2"/>
  <c r="AI27" i="2" s="1"/>
  <c r="AK27" i="2" s="1"/>
  <c r="AS9" i="2"/>
  <c r="AU9" i="2" s="1"/>
  <c r="AW9" i="2" s="1"/>
  <c r="AZ9" i="2" s="1"/>
  <c r="AG36" i="2"/>
  <c r="AI36" i="2" s="1"/>
  <c r="AK36" i="2" s="1"/>
  <c r="K54" i="2"/>
  <c r="M54" i="2" s="1"/>
  <c r="P54" i="2" s="1"/>
  <c r="S45" i="2"/>
  <c r="W45" i="2" s="1"/>
  <c r="Y45" i="2" s="1"/>
  <c r="V18" i="2"/>
  <c r="X18" i="2" s="1"/>
  <c r="Z18" i="2" s="1"/>
  <c r="L63" i="2"/>
  <c r="N63" i="2" s="1"/>
  <c r="Y44" i="3" s="1"/>
  <c r="BA13" i="2"/>
  <c r="BB13" i="2"/>
  <c r="BB40" i="2"/>
  <c r="BA40" i="2"/>
  <c r="AD60" i="2"/>
  <c r="AC60" i="2"/>
  <c r="BE2" i="2"/>
  <c r="AA42" i="2"/>
  <c r="AC42" i="2" s="1"/>
  <c r="AD42" i="2"/>
  <c r="W14" i="3"/>
  <c r="BB23" i="2"/>
  <c r="BA23" i="2"/>
  <c r="BA58" i="2"/>
  <c r="BB58" i="2"/>
  <c r="AY7" i="2"/>
  <c r="BA7" i="2" s="1"/>
  <c r="BB7" i="2"/>
  <c r="AB76" i="3"/>
  <c r="AC76" i="3"/>
  <c r="AA76" i="3"/>
  <c r="AD51" i="2"/>
  <c r="AC51" i="2"/>
  <c r="U18" i="2"/>
  <c r="W18" i="2" s="1"/>
  <c r="Y18" i="2" s="1"/>
  <c r="K63" i="2"/>
  <c r="M63" i="2" s="1"/>
  <c r="P63" i="2" s="1"/>
  <c r="E53" i="3"/>
  <c r="F53" i="3" s="1"/>
  <c r="AT9" i="2"/>
  <c r="AV9" i="2" s="1"/>
  <c r="AX9" i="2" s="1"/>
  <c r="AH36" i="2"/>
  <c r="AJ36" i="2" s="1"/>
  <c r="AL36" i="2" s="1"/>
  <c r="T17" i="3" s="1"/>
  <c r="Y17" i="3" s="1"/>
  <c r="AR72" i="2"/>
  <c r="AV72" i="2" s="1"/>
  <c r="AX72" i="2" s="1"/>
  <c r="AF27" i="2"/>
  <c r="AJ27" i="2" s="1"/>
  <c r="AL27" i="2" s="1"/>
  <c r="T8" i="3" s="1"/>
  <c r="Y8" i="3" s="1"/>
  <c r="L54" i="2"/>
  <c r="N54" i="2" s="1"/>
  <c r="Y35" i="3" s="1"/>
  <c r="T45" i="2"/>
  <c r="X45" i="2" s="1"/>
  <c r="Z45" i="2" s="1"/>
  <c r="AO14" i="2"/>
  <c r="AP14" i="2"/>
  <c r="AY6" i="2"/>
  <c r="BA6" i="2" s="1"/>
  <c r="BB6" i="2"/>
  <c r="AM33" i="2"/>
  <c r="AO33" i="2" s="1"/>
  <c r="AP33" i="2"/>
  <c r="AC41" i="3"/>
  <c r="AB41" i="3"/>
  <c r="AA41" i="3"/>
  <c r="AA15" i="2"/>
  <c r="AC15" i="2" s="1"/>
  <c r="AD15" i="2"/>
  <c r="Z5" i="3"/>
  <c r="AC5" i="3" s="1"/>
  <c r="AP50" i="2"/>
  <c r="AO50" i="2"/>
  <c r="BA14" i="2" l="1"/>
  <c r="BB14" i="2"/>
  <c r="Q17" i="3"/>
  <c r="U17" i="3" s="1"/>
  <c r="AB18" i="2"/>
  <c r="Q44" i="3"/>
  <c r="U44" i="3" s="1"/>
  <c r="W44" i="3" s="1"/>
  <c r="AB45" i="2"/>
  <c r="AN27" i="2"/>
  <c r="S8" i="3"/>
  <c r="V8" i="3" s="1"/>
  <c r="W8" i="3" s="1"/>
  <c r="BA50" i="2"/>
  <c r="BB50" i="2"/>
  <c r="AP15" i="2"/>
  <c r="AO15" i="2"/>
  <c r="O63" i="2"/>
  <c r="Q63" i="2" s="1"/>
  <c r="R63" i="2"/>
  <c r="AP42" i="2"/>
  <c r="AO42" i="2"/>
  <c r="AO60" i="2"/>
  <c r="AP60" i="2"/>
  <c r="X8" i="3"/>
  <c r="Z8" i="3" s="1"/>
  <c r="R17" i="3"/>
  <c r="X17" i="3" s="1"/>
  <c r="Z17" i="3" s="1"/>
  <c r="O54" i="2"/>
  <c r="Q54" i="2" s="1"/>
  <c r="R54" i="2"/>
  <c r="AY9" i="2"/>
  <c r="BA9" i="2" s="1"/>
  <c r="BB9" i="2"/>
  <c r="AY72" i="2"/>
  <c r="BA72" i="2" s="1"/>
  <c r="BB72" i="2"/>
  <c r="BB41" i="2"/>
  <c r="BA41" i="2"/>
  <c r="BA24" i="2"/>
  <c r="BB24" i="2"/>
  <c r="AB5" i="3"/>
  <c r="AA5" i="3"/>
  <c r="Q43" i="3"/>
  <c r="U43" i="3" s="1"/>
  <c r="W43" i="3" s="1"/>
  <c r="AB44" i="2"/>
  <c r="AY71" i="2"/>
  <c r="BA71" i="2" s="1"/>
  <c r="BB71" i="2"/>
  <c r="AY8" i="2"/>
  <c r="BA8" i="2" s="1"/>
  <c r="BB8" i="2"/>
  <c r="X34" i="3"/>
  <c r="Z34" i="3" s="1"/>
  <c r="R43" i="3"/>
  <c r="X43" i="3" s="1"/>
  <c r="Z43" i="3" s="1"/>
  <c r="AM34" i="2"/>
  <c r="AO34" i="2" s="1"/>
  <c r="AP34" i="2"/>
  <c r="AD52" i="2"/>
  <c r="AC52" i="2"/>
  <c r="AD61" i="2"/>
  <c r="AC61" i="2"/>
  <c r="X7" i="3"/>
  <c r="Z7" i="3" s="1"/>
  <c r="R16" i="3"/>
  <c r="X16" i="3" s="1"/>
  <c r="Z16" i="3" s="1"/>
  <c r="Q16" i="3"/>
  <c r="U16" i="3" s="1"/>
  <c r="AB17" i="2"/>
  <c r="BA59" i="2"/>
  <c r="BB59" i="2"/>
  <c r="I51" i="3"/>
  <c r="AM25" i="2"/>
  <c r="AO25" i="2" s="1"/>
  <c r="AP25" i="2"/>
  <c r="AA42" i="3"/>
  <c r="AB42" i="3"/>
  <c r="AC42" i="3"/>
  <c r="AA16" i="2"/>
  <c r="AC16" i="2" s="1"/>
  <c r="AD16" i="2"/>
  <c r="BA33" i="2"/>
  <c r="BB33" i="2"/>
  <c r="X35" i="3"/>
  <c r="Z35" i="3" s="1"/>
  <c r="R44" i="3"/>
  <c r="X44" i="3" s="1"/>
  <c r="Z44" i="3" s="1"/>
  <c r="AO51" i="2"/>
  <c r="AP51" i="2"/>
  <c r="AC14" i="3"/>
  <c r="AB14" i="3"/>
  <c r="AA14" i="3"/>
  <c r="AN36" i="2"/>
  <c r="S17" i="3"/>
  <c r="V17" i="3" s="1"/>
  <c r="H53" i="3"/>
  <c r="G53" i="3"/>
  <c r="I53" i="3" s="1"/>
  <c r="R53" i="2"/>
  <c r="O53" i="2"/>
  <c r="Q53" i="2" s="1"/>
  <c r="AN26" i="2"/>
  <c r="S7" i="3"/>
  <c r="V7" i="3" s="1"/>
  <c r="W7" i="3" s="1"/>
  <c r="AN35" i="2"/>
  <c r="S16" i="3"/>
  <c r="V16" i="3" s="1"/>
  <c r="H52" i="3"/>
  <c r="G52" i="3"/>
  <c r="I52" i="3" s="1"/>
  <c r="O62" i="2"/>
  <c r="Q62" i="2" s="1"/>
  <c r="R62" i="2"/>
  <c r="AC6" i="3"/>
  <c r="AB6" i="3"/>
  <c r="AA6" i="3"/>
  <c r="AA43" i="2"/>
  <c r="AC43" i="2" s="1"/>
  <c r="AD43" i="2"/>
  <c r="W15" i="3"/>
  <c r="AB33" i="3"/>
  <c r="AC33" i="3"/>
  <c r="AA33" i="3"/>
  <c r="AB15" i="3" l="1"/>
  <c r="AA15" i="3"/>
  <c r="AC15" i="3"/>
  <c r="L5" i="3"/>
  <c r="N5" i="3" s="1"/>
  <c r="K5" i="3"/>
  <c r="M5" i="3" s="1"/>
  <c r="AC35" i="3"/>
  <c r="AB35" i="3"/>
  <c r="AA35" i="3"/>
  <c r="BA25" i="2"/>
  <c r="BB25" i="2"/>
  <c r="AO61" i="2"/>
  <c r="AP61" i="2"/>
  <c r="AO43" i="2"/>
  <c r="AP43" i="2"/>
  <c r="AM35" i="2"/>
  <c r="AO35" i="2" s="1"/>
  <c r="AP35" i="2"/>
  <c r="AM26" i="2"/>
  <c r="AO26" i="2" s="1"/>
  <c r="AP26" i="2"/>
  <c r="AD53" i="2"/>
  <c r="AC53" i="2"/>
  <c r="AM36" i="2"/>
  <c r="AO36" i="2" s="1"/>
  <c r="AP36" i="2"/>
  <c r="BA51" i="2"/>
  <c r="BB51" i="2"/>
  <c r="AP16" i="2"/>
  <c r="AO16" i="2"/>
  <c r="AA17" i="2"/>
  <c r="AC17" i="2" s="1"/>
  <c r="AD17" i="2"/>
  <c r="BA34" i="2"/>
  <c r="BB34" i="2"/>
  <c r="AD44" i="2"/>
  <c r="AA44" i="2"/>
  <c r="AC44" i="2" s="1"/>
  <c r="AD54" i="2"/>
  <c r="AC54" i="2"/>
  <c r="BA60" i="2"/>
  <c r="BB60" i="2"/>
  <c r="AD63" i="2"/>
  <c r="AC63" i="2"/>
  <c r="AB8" i="3"/>
  <c r="AC8" i="3"/>
  <c r="AA8" i="3"/>
  <c r="AA45" i="2"/>
  <c r="AC45" i="2" s="1"/>
  <c r="AD45" i="2"/>
  <c r="AA18" i="2"/>
  <c r="AC18" i="2" s="1"/>
  <c r="AD18" i="2"/>
  <c r="AD62" i="2"/>
  <c r="AC62" i="2"/>
  <c r="AA7" i="3"/>
  <c r="AC7" i="3"/>
  <c r="AB7" i="3"/>
  <c r="W16" i="3"/>
  <c r="AO52" i="2"/>
  <c r="AP52" i="2"/>
  <c r="AC34" i="3"/>
  <c r="AB34" i="3"/>
  <c r="AA34" i="3"/>
  <c r="AC43" i="3"/>
  <c r="AA43" i="3"/>
  <c r="AB43" i="3"/>
  <c r="BA42" i="2"/>
  <c r="BB42" i="2"/>
  <c r="BA15" i="2"/>
  <c r="BB15" i="2"/>
  <c r="AM27" i="2"/>
  <c r="AO27" i="2" s="1"/>
  <c r="AP27" i="2"/>
  <c r="AA44" i="3"/>
  <c r="AC44" i="3"/>
  <c r="AB44" i="3"/>
  <c r="W17" i="3"/>
  <c r="BA27" i="2" l="1"/>
  <c r="BB27" i="2"/>
  <c r="BA52" i="2"/>
  <c r="BB52" i="2"/>
  <c r="AP18" i="2"/>
  <c r="AO18" i="2"/>
  <c r="AO45" i="2"/>
  <c r="AP45" i="2"/>
  <c r="AO54" i="2"/>
  <c r="AP54" i="2"/>
  <c r="AO44" i="2"/>
  <c r="AP44" i="2"/>
  <c r="BA16" i="2"/>
  <c r="BB16" i="2"/>
  <c r="AP62" i="2"/>
  <c r="AO62" i="2"/>
  <c r="AP17" i="2"/>
  <c r="AO17" i="2"/>
  <c r="BB36" i="2"/>
  <c r="BA36" i="2"/>
  <c r="BB26" i="2"/>
  <c r="BA26" i="2"/>
  <c r="BB35" i="2"/>
  <c r="BA35" i="2"/>
  <c r="BA43" i="2"/>
  <c r="BB43" i="2"/>
  <c r="BA61" i="2"/>
  <c r="BB61" i="2"/>
  <c r="AC17" i="3"/>
  <c r="AA17" i="3"/>
  <c r="AB17" i="3"/>
  <c r="AA16" i="3"/>
  <c r="AB16" i="3"/>
  <c r="AC16" i="3"/>
  <c r="AP63" i="2"/>
  <c r="AO63" i="2"/>
  <c r="AP53" i="2"/>
  <c r="AO53" i="2"/>
  <c r="BA53" i="2" l="1"/>
  <c r="BB53" i="2"/>
  <c r="BA63" i="2"/>
  <c r="BB63" i="2"/>
  <c r="BB17" i="2"/>
  <c r="BA17" i="2"/>
  <c r="BA62" i="2"/>
  <c r="BB62" i="2"/>
  <c r="BA44" i="2"/>
  <c r="BB44" i="2"/>
  <c r="BA54" i="2"/>
  <c r="BB54" i="2"/>
  <c r="BA45" i="2"/>
  <c r="BB45" i="2"/>
  <c r="BA18" i="2"/>
  <c r="BB18" i="2"/>
</calcChain>
</file>

<file path=xl/sharedStrings.xml><?xml version="1.0" encoding="utf-8"?>
<sst xmlns="http://schemas.openxmlformats.org/spreadsheetml/2006/main" count="187" uniqueCount="133">
  <si>
    <t>Fn</t>
  </si>
  <si>
    <t>LR/L</t>
  </si>
  <si>
    <t>mn'</t>
  </si>
  <si>
    <t>m'ш</t>
  </si>
  <si>
    <t>m'шS</t>
  </si>
  <si>
    <t>m'шR</t>
  </si>
  <si>
    <t>m'j</t>
  </si>
  <si>
    <t>кг/м^2</t>
  </si>
  <si>
    <t>мм^2</t>
  </si>
  <si>
    <t xml:space="preserve"> - </t>
  </si>
  <si>
    <t>D</t>
  </si>
  <si>
    <t>mn</t>
  </si>
  <si>
    <t>mш</t>
  </si>
  <si>
    <t>mn'/D</t>
  </si>
  <si>
    <t>m'ш/D</t>
  </si>
  <si>
    <t>(кг/м^2)/мм</t>
  </si>
  <si>
    <t>г</t>
  </si>
  <si>
    <t>мм</t>
  </si>
  <si>
    <t>Проверка</t>
  </si>
  <si>
    <t>ϕ</t>
  </si>
  <si>
    <t>Рг</t>
  </si>
  <si>
    <t>Рг-Ро</t>
  </si>
  <si>
    <t>Pj</t>
  </si>
  <si>
    <t>(Рг-Ро)+Pj</t>
  </si>
  <si>
    <t>R=</t>
  </si>
  <si>
    <t>w=</t>
  </si>
  <si>
    <t>лямда=</t>
  </si>
  <si>
    <t>м</t>
  </si>
  <si>
    <t>рад/с</t>
  </si>
  <si>
    <t>N</t>
  </si>
  <si>
    <t>Pш</t>
  </si>
  <si>
    <t>Z</t>
  </si>
  <si>
    <t>T</t>
  </si>
  <si>
    <t>tg(b)</t>
  </si>
  <si>
    <t>cos(b)</t>
  </si>
  <si>
    <t>cos(a+b)/cos(b)</t>
  </si>
  <si>
    <t>sin(a+b)/cos(b)</t>
  </si>
  <si>
    <t>b</t>
  </si>
  <si>
    <t>Л</t>
  </si>
  <si>
    <t>П</t>
  </si>
  <si>
    <t>1-й отсек</t>
  </si>
  <si>
    <t>1-е колено</t>
  </si>
  <si>
    <t>2-е колено</t>
  </si>
  <si>
    <t>3-е колено</t>
  </si>
  <si>
    <t>4-е колено</t>
  </si>
  <si>
    <t>α</t>
  </si>
  <si>
    <t>∑p</t>
  </si>
  <si>
    <t>tgβ</t>
  </si>
  <si>
    <t>sin(α+β)/cosβ</t>
  </si>
  <si>
    <t>cos(α+β)/cosβ</t>
  </si>
  <si>
    <t>град</t>
  </si>
  <si>
    <t>Мпа</t>
  </si>
  <si>
    <t>кН</t>
  </si>
  <si>
    <t>1-й блок</t>
  </si>
  <si>
    <t>2-й блок</t>
  </si>
  <si>
    <t>7'</t>
  </si>
  <si>
    <t>8'</t>
  </si>
  <si>
    <t>7''</t>
  </si>
  <si>
    <t>8''</t>
  </si>
  <si>
    <t>t'</t>
  </si>
  <si>
    <t>z'</t>
  </si>
  <si>
    <t>t''</t>
  </si>
  <si>
    <t>z''</t>
  </si>
  <si>
    <t>t</t>
  </si>
  <si>
    <t>z</t>
  </si>
  <si>
    <t>МПа</t>
  </si>
  <si>
    <t>0,5M1ш</t>
  </si>
  <si>
    <t>Нм</t>
  </si>
  <si>
    <t>М-1ш</t>
  </si>
  <si>
    <t>М-Iш</t>
  </si>
  <si>
    <t>М-Iк</t>
  </si>
  <si>
    <t>2-й отсек</t>
  </si>
  <si>
    <t>3-й отсек</t>
  </si>
  <si>
    <t>4-й отсек</t>
  </si>
  <si>
    <t>17'</t>
  </si>
  <si>
    <t>18'</t>
  </si>
  <si>
    <t>17''</t>
  </si>
  <si>
    <t>18''</t>
  </si>
  <si>
    <t>27'</t>
  </si>
  <si>
    <t>28'</t>
  </si>
  <si>
    <t>27''</t>
  </si>
  <si>
    <t>28''</t>
  </si>
  <si>
    <t>37'</t>
  </si>
  <si>
    <t>38'</t>
  </si>
  <si>
    <t>37''</t>
  </si>
  <si>
    <t>38''</t>
  </si>
  <si>
    <t>М-IVк</t>
  </si>
  <si>
    <t>М-IIш</t>
  </si>
  <si>
    <t>М-IVш</t>
  </si>
  <si>
    <t>М-4ш</t>
  </si>
  <si>
    <t>0,5M4ш</t>
  </si>
  <si>
    <t>М-IIIк</t>
  </si>
  <si>
    <t>М-IIIш</t>
  </si>
  <si>
    <t>М-3ш</t>
  </si>
  <si>
    <t>0,5M3ш</t>
  </si>
  <si>
    <t>М-IIк</t>
  </si>
  <si>
    <t>М-2ш</t>
  </si>
  <si>
    <t>0,5M2ш</t>
  </si>
  <si>
    <t>рад ϕ</t>
  </si>
  <si>
    <t>рад b</t>
  </si>
  <si>
    <t>Н*м</t>
  </si>
  <si>
    <t>tср =</t>
  </si>
  <si>
    <t>Шатунная шейка</t>
  </si>
  <si>
    <t>β</t>
  </si>
  <si>
    <t>α + β</t>
  </si>
  <si>
    <t xml:space="preserve"> -t</t>
  </si>
  <si>
    <t xml:space="preserve"> -z</t>
  </si>
  <si>
    <t xml:space="preserve"> -z + смещ.</t>
  </si>
  <si>
    <t>tшп</t>
  </si>
  <si>
    <t>zшп</t>
  </si>
  <si>
    <t>Rш</t>
  </si>
  <si>
    <t>Шатунный подшипник</t>
  </si>
  <si>
    <t>Rш ср</t>
  </si>
  <si>
    <t>Rш max</t>
  </si>
  <si>
    <t>Коренной пошипник</t>
  </si>
  <si>
    <t>Коленчатый вал</t>
  </si>
  <si>
    <t>Кривошип 2</t>
  </si>
  <si>
    <t>Кривошип 3</t>
  </si>
  <si>
    <t>T2</t>
  </si>
  <si>
    <t>Z2</t>
  </si>
  <si>
    <t>T3</t>
  </si>
  <si>
    <t>Z3</t>
  </si>
  <si>
    <t>0,5T2</t>
  </si>
  <si>
    <t xml:space="preserve"> -0,5T3</t>
  </si>
  <si>
    <t>∑T</t>
  </si>
  <si>
    <t>0,5Z2</t>
  </si>
  <si>
    <t xml:space="preserve"> -0,5Z3</t>
  </si>
  <si>
    <t>∑Z</t>
  </si>
  <si>
    <t>Rк</t>
  </si>
  <si>
    <t>Tкп</t>
  </si>
  <si>
    <t>Zкп</t>
  </si>
  <si>
    <t>kш ср</t>
  </si>
  <si>
    <t>kш 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</si>
</sst>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</fills>
  <borders count="94">
    <border>
      <left/>
      <right/>
      <top/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 style="thick">
        <color theme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0" fontId="0" fillId="0" borderId="0" xfId="0" applyAlignment="1">
      <alignment horizontal="left" vertical="center"/>
    </xf>
    <xf numFmtId="1" fontId="0" fillId="0" borderId="2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/>
    </xf>
    <xf numFmtId="1" fontId="0" fillId="0" borderId="8" xfId="0" applyNumberFormat="1" applyBorder="1" applyAlignment="1">
      <alignment horizontal="center" vertical="center"/>
    </xf>
    <xf numFmtId="164" fontId="0" fillId="2" borderId="9" xfId="0" applyNumberFormat="1" applyFill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64" fontId="0" fillId="0" borderId="7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0" fillId="0" borderId="1" xfId="0" applyFill="1" applyBorder="1"/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164" fontId="0" fillId="0" borderId="30" xfId="0" applyNumberFormat="1" applyBorder="1" applyAlignment="1">
      <alignment horizontal="center" vertical="center"/>
    </xf>
    <xf numFmtId="164" fontId="0" fillId="0" borderId="33" xfId="0" applyNumberForma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164" fontId="0" fillId="0" borderId="51" xfId="0" applyNumberFormat="1" applyBorder="1" applyAlignment="1">
      <alignment horizontal="center" vertical="center"/>
    </xf>
    <xf numFmtId="164" fontId="0" fillId="0" borderId="55" xfId="0" applyNumberFormat="1" applyBorder="1" applyAlignment="1">
      <alignment horizontal="center" vertical="center"/>
    </xf>
    <xf numFmtId="164" fontId="0" fillId="0" borderId="56" xfId="0" applyNumberFormat="1" applyBorder="1" applyAlignment="1">
      <alignment horizontal="center" vertical="center"/>
    </xf>
    <xf numFmtId="164" fontId="0" fillId="0" borderId="57" xfId="0" applyNumberFormat="1" applyBorder="1" applyAlignment="1">
      <alignment horizontal="center" vertical="center"/>
    </xf>
    <xf numFmtId="164" fontId="0" fillId="0" borderId="58" xfId="0" applyNumberFormat="1" applyBorder="1" applyAlignment="1">
      <alignment horizontal="center" vertical="center"/>
    </xf>
    <xf numFmtId="164" fontId="0" fillId="0" borderId="44" xfId="0" applyNumberFormat="1" applyFill="1" applyBorder="1" applyAlignment="1">
      <alignment horizontal="center" vertical="center"/>
    </xf>
    <xf numFmtId="164" fontId="0" fillId="0" borderId="5" xfId="0" applyNumberForma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19" xfId="0" applyNumberFormat="1" applyFill="1" applyBorder="1" applyAlignment="1">
      <alignment horizontal="center" vertical="center"/>
    </xf>
    <xf numFmtId="164" fontId="0" fillId="0" borderId="20" xfId="0" applyNumberFormat="1" applyFill="1" applyBorder="1" applyAlignment="1">
      <alignment horizontal="center" vertical="center"/>
    </xf>
    <xf numFmtId="164" fontId="0" fillId="0" borderId="60" xfId="0" applyNumberFormat="1" applyBorder="1" applyAlignment="1">
      <alignment horizontal="center" vertical="center"/>
    </xf>
    <xf numFmtId="0" fontId="2" fillId="4" borderId="38" xfId="0" applyFont="1" applyFill="1" applyBorder="1" applyAlignment="1">
      <alignment horizontal="center" vertical="center"/>
    </xf>
    <xf numFmtId="164" fontId="2" fillId="4" borderId="30" xfId="0" applyNumberFormat="1" applyFont="1" applyFill="1" applyBorder="1" applyAlignment="1">
      <alignment horizontal="center" vertical="center"/>
    </xf>
    <xf numFmtId="164" fontId="2" fillId="4" borderId="33" xfId="0" applyNumberFormat="1" applyFont="1" applyFill="1" applyBorder="1" applyAlignment="1">
      <alignment horizontal="center" vertical="center"/>
    </xf>
    <xf numFmtId="164" fontId="2" fillId="4" borderId="51" xfId="0" applyNumberFormat="1" applyFont="1" applyFill="1" applyBorder="1" applyAlignment="1">
      <alignment horizontal="center" vertical="center"/>
    </xf>
    <xf numFmtId="164" fontId="2" fillId="4" borderId="44" xfId="0" applyNumberFormat="1" applyFont="1" applyFill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164" fontId="2" fillId="4" borderId="19" xfId="0" applyNumberFormat="1" applyFont="1" applyFill="1" applyBorder="1" applyAlignment="1">
      <alignment horizontal="center" vertical="center"/>
    </xf>
    <xf numFmtId="164" fontId="2" fillId="4" borderId="20" xfId="0" applyNumberFormat="1" applyFont="1" applyFill="1" applyBorder="1" applyAlignment="1">
      <alignment horizontal="center" vertical="center"/>
    </xf>
    <xf numFmtId="164" fontId="2" fillId="4" borderId="28" xfId="0" applyNumberFormat="1" applyFont="1" applyFill="1" applyBorder="1" applyAlignment="1">
      <alignment horizontal="center" vertical="center"/>
    </xf>
    <xf numFmtId="164" fontId="0" fillId="0" borderId="62" xfId="0" applyNumberFormat="1" applyBorder="1" applyAlignment="1">
      <alignment horizontal="center" vertical="center"/>
    </xf>
    <xf numFmtId="164" fontId="0" fillId="0" borderId="59" xfId="0" applyNumberFormat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164" fontId="0" fillId="0" borderId="39" xfId="0" applyNumberFormat="1" applyBorder="1" applyAlignment="1">
      <alignment horizontal="center" vertical="center"/>
    </xf>
    <xf numFmtId="164" fontId="2" fillId="4" borderId="38" xfId="0" applyNumberFormat="1" applyFont="1" applyFill="1" applyBorder="1" applyAlignment="1">
      <alignment horizontal="center" vertical="center"/>
    </xf>
    <xf numFmtId="164" fontId="2" fillId="4" borderId="39" xfId="0" applyNumberFormat="1" applyFont="1" applyFill="1" applyBorder="1" applyAlignment="1">
      <alignment horizontal="center" vertical="center"/>
    </xf>
    <xf numFmtId="164" fontId="0" fillId="0" borderId="44" xfId="0" applyNumberFormat="1" applyBorder="1" applyAlignment="1">
      <alignment horizontal="center" vertical="center"/>
    </xf>
    <xf numFmtId="164" fontId="0" fillId="0" borderId="65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4" borderId="28" xfId="0" applyFont="1" applyFill="1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164" fontId="0" fillId="0" borderId="45" xfId="0" applyNumberFormat="1" applyBorder="1" applyAlignment="1">
      <alignment horizontal="center" vertical="center"/>
    </xf>
    <xf numFmtId="164" fontId="2" fillId="4" borderId="45" xfId="0" applyNumberFormat="1" applyFont="1" applyFill="1" applyBorder="1" applyAlignment="1">
      <alignment horizontal="center" vertical="center"/>
    </xf>
    <xf numFmtId="164" fontId="0" fillId="0" borderId="71" xfId="0" applyNumberFormat="1" applyBorder="1" applyAlignment="1">
      <alignment horizontal="center" vertical="center"/>
    </xf>
    <xf numFmtId="164" fontId="0" fillId="0" borderId="66" xfId="0" applyNumberFormat="1" applyBorder="1" applyAlignment="1">
      <alignment horizontal="center" vertical="center"/>
    </xf>
    <xf numFmtId="164" fontId="2" fillId="4" borderId="66" xfId="0" applyNumberFormat="1" applyFon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0" borderId="74" xfId="0" applyNumberFormat="1" applyBorder="1" applyAlignment="1">
      <alignment horizontal="center" vertical="center"/>
    </xf>
    <xf numFmtId="164" fontId="0" fillId="0" borderId="45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75" xfId="0" applyNumberFormat="1" applyBorder="1" applyAlignment="1">
      <alignment horizontal="center" vertical="center"/>
    </xf>
    <xf numFmtId="164" fontId="0" fillId="0" borderId="47" xfId="0" applyNumberFormat="1" applyFill="1" applyBorder="1" applyAlignment="1">
      <alignment horizontal="center" vertical="center"/>
    </xf>
    <xf numFmtId="164" fontId="0" fillId="0" borderId="32" xfId="0" applyNumberFormat="1" applyFill="1" applyBorder="1" applyAlignment="1">
      <alignment horizontal="center" vertical="center"/>
    </xf>
    <xf numFmtId="164" fontId="0" fillId="0" borderId="17" xfId="0" applyNumberFormat="1" applyFill="1" applyBorder="1" applyAlignment="1">
      <alignment horizontal="center" vertical="center"/>
    </xf>
    <xf numFmtId="164" fontId="0" fillId="0" borderId="18" xfId="0" applyNumberFormat="1" applyFill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4" fontId="0" fillId="0" borderId="61" xfId="0" applyNumberFormat="1" applyBorder="1" applyAlignment="1">
      <alignment horizontal="center" vertical="center"/>
    </xf>
    <xf numFmtId="164" fontId="0" fillId="0" borderId="30" xfId="0" applyNumberFormat="1" applyFont="1" applyFill="1" applyBorder="1" applyAlignment="1">
      <alignment horizontal="center" vertical="center"/>
    </xf>
    <xf numFmtId="164" fontId="0" fillId="0" borderId="49" xfId="0" applyNumberFormat="1" applyBorder="1" applyAlignment="1">
      <alignment horizontal="center" vertical="center"/>
    </xf>
    <xf numFmtId="164" fontId="2" fillId="4" borderId="49" xfId="0" applyNumberFormat="1" applyFont="1" applyFill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83" xfId="0" applyFont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164" fontId="0" fillId="3" borderId="63" xfId="0" applyNumberFormat="1" applyFill="1" applyBorder="1" applyAlignment="1">
      <alignment horizontal="center" vertical="center"/>
    </xf>
    <xf numFmtId="164" fontId="0" fillId="3" borderId="56" xfId="0" applyNumberFormat="1" applyFill="1" applyBorder="1" applyAlignment="1">
      <alignment horizontal="center" vertical="center"/>
    </xf>
    <xf numFmtId="164" fontId="0" fillId="0" borderId="60" xfId="0" applyNumberFormat="1" applyFont="1" applyFill="1" applyBorder="1" applyAlignment="1">
      <alignment horizontal="center" vertical="center"/>
    </xf>
    <xf numFmtId="164" fontId="0" fillId="0" borderId="68" xfId="0" applyNumberFormat="1" applyBorder="1" applyAlignment="1">
      <alignment horizontal="center" vertical="center"/>
    </xf>
    <xf numFmtId="0" fontId="0" fillId="0" borderId="85" xfId="0" applyBorder="1" applyAlignment="1">
      <alignment horizontal="center" vertical="center"/>
    </xf>
    <xf numFmtId="164" fontId="0" fillId="0" borderId="87" xfId="0" applyNumberFormat="1" applyFill="1" applyBorder="1" applyAlignment="1">
      <alignment horizontal="center" vertical="center"/>
    </xf>
    <xf numFmtId="164" fontId="0" fillId="0" borderId="88" xfId="0" applyNumberFormat="1" applyFill="1" applyBorder="1" applyAlignment="1">
      <alignment horizontal="center" vertical="center"/>
    </xf>
    <xf numFmtId="164" fontId="0" fillId="3" borderId="87" xfId="0" applyNumberFormat="1" applyFill="1" applyBorder="1" applyAlignment="1">
      <alignment horizontal="center" vertical="center"/>
    </xf>
    <xf numFmtId="164" fontId="0" fillId="3" borderId="88" xfId="0" applyNumberFormat="1" applyFill="1" applyBorder="1" applyAlignment="1">
      <alignment horizontal="center" vertical="center"/>
    </xf>
    <xf numFmtId="164" fontId="0" fillId="0" borderId="87" xfId="0" applyNumberFormat="1" applyBorder="1" applyAlignment="1">
      <alignment horizontal="center" vertical="center"/>
    </xf>
    <xf numFmtId="164" fontId="0" fillId="0" borderId="88" xfId="0" applyNumberFormat="1" applyBorder="1" applyAlignment="1">
      <alignment horizontal="center" vertical="center"/>
    </xf>
    <xf numFmtId="164" fontId="4" fillId="4" borderId="30" xfId="0" applyNumberFormat="1" applyFont="1" applyFill="1" applyBorder="1" applyAlignment="1">
      <alignment horizontal="center" vertical="center"/>
    </xf>
    <xf numFmtId="164" fontId="2" fillId="4" borderId="6" xfId="0" applyNumberFormat="1" applyFont="1" applyFill="1" applyBorder="1" applyAlignment="1">
      <alignment horizontal="center" vertical="center"/>
    </xf>
    <xf numFmtId="164" fontId="0" fillId="3" borderId="6" xfId="0" applyNumberFormat="1" applyFill="1" applyBorder="1" applyAlignment="1">
      <alignment horizontal="center" vertical="center"/>
    </xf>
    <xf numFmtId="164" fontId="0" fillId="0" borderId="73" xfId="0" applyNumberFormat="1" applyBorder="1" applyAlignment="1">
      <alignment horizontal="center" vertical="center"/>
    </xf>
    <xf numFmtId="164" fontId="2" fillId="4" borderId="73" xfId="0" applyNumberFormat="1" applyFont="1" applyFill="1" applyBorder="1" applyAlignment="1">
      <alignment horizontal="center" vertical="center"/>
    </xf>
    <xf numFmtId="164" fontId="0" fillId="0" borderId="86" xfId="0" applyNumberFormat="1" applyBorder="1" applyAlignment="1">
      <alignment horizontal="center" vertical="center"/>
    </xf>
    <xf numFmtId="164" fontId="2" fillId="4" borderId="75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89" xfId="0" applyFont="1" applyBorder="1" applyAlignment="1">
      <alignment horizontal="right" vertical="center"/>
    </xf>
    <xf numFmtId="164" fontId="2" fillId="0" borderId="90" xfId="0" applyNumberFormat="1" applyFont="1" applyBorder="1" applyAlignment="1">
      <alignment horizontal="center" vertical="center"/>
    </xf>
    <xf numFmtId="0" fontId="2" fillId="0" borderId="91" xfId="0" applyFont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4" fontId="0" fillId="0" borderId="3" xfId="0" applyNumberForma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0" fillId="0" borderId="3" xfId="0" applyBorder="1"/>
    <xf numFmtId="164" fontId="0" fillId="0" borderId="3" xfId="0" applyNumberFormat="1" applyBorder="1"/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93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v>Рг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Начало!$K$2:$K$73</c:f>
              <c:numCache>
                <c:formatCode>0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Начало!$L$2:$L$73</c:f>
              <c:numCache>
                <c:formatCode>0.000</c:formatCode>
                <c:ptCount val="72"/>
                <c:pt idx="0">
                  <c:v>14</c:v>
                </c:pt>
                <c:pt idx="1">
                  <c:v>15.9</c:v>
                </c:pt>
                <c:pt idx="2">
                  <c:v>15.1</c:v>
                </c:pt>
                <c:pt idx="3">
                  <c:v>8.6999999999999993</c:v>
                </c:pt>
                <c:pt idx="4">
                  <c:v>5.75</c:v>
                </c:pt>
                <c:pt idx="5">
                  <c:v>4.2</c:v>
                </c:pt>
                <c:pt idx="6">
                  <c:v>2.9</c:v>
                </c:pt>
                <c:pt idx="7">
                  <c:v>2.2000000000000002</c:v>
                </c:pt>
                <c:pt idx="8">
                  <c:v>1.7</c:v>
                </c:pt>
                <c:pt idx="9">
                  <c:v>1.4</c:v>
                </c:pt>
                <c:pt idx="10">
                  <c:v>1.25</c:v>
                </c:pt>
                <c:pt idx="11">
                  <c:v>1</c:v>
                </c:pt>
                <c:pt idx="12">
                  <c:v>0.85</c:v>
                </c:pt>
                <c:pt idx="13">
                  <c:v>0.8</c:v>
                </c:pt>
                <c:pt idx="14">
                  <c:v>0.75</c:v>
                </c:pt>
                <c:pt idx="15">
                  <c:v>0.7</c:v>
                </c:pt>
                <c:pt idx="16">
                  <c:v>0.65</c:v>
                </c:pt>
                <c:pt idx="17">
                  <c:v>0.5</c:v>
                </c:pt>
                <c:pt idx="18">
                  <c:v>0.2</c:v>
                </c:pt>
                <c:pt idx="19">
                  <c:v>0.2</c:v>
                </c:pt>
                <c:pt idx="20">
                  <c:v>0.2</c:v>
                </c:pt>
                <c:pt idx="21">
                  <c:v>0.2</c:v>
                </c:pt>
                <c:pt idx="22">
                  <c:v>0.2</c:v>
                </c:pt>
                <c:pt idx="23">
                  <c:v>0.2</c:v>
                </c:pt>
                <c:pt idx="24">
                  <c:v>0.2</c:v>
                </c:pt>
                <c:pt idx="25">
                  <c:v>0.2</c:v>
                </c:pt>
                <c:pt idx="26">
                  <c:v>0.2</c:v>
                </c:pt>
                <c:pt idx="27">
                  <c:v>0.2</c:v>
                </c:pt>
                <c:pt idx="28">
                  <c:v>0.2</c:v>
                </c:pt>
                <c:pt idx="29">
                  <c:v>0.2</c:v>
                </c:pt>
                <c:pt idx="30">
                  <c:v>0.2</c:v>
                </c:pt>
                <c:pt idx="31">
                  <c:v>0.2</c:v>
                </c:pt>
                <c:pt idx="32">
                  <c:v>0.2</c:v>
                </c:pt>
                <c:pt idx="33">
                  <c:v>0.2</c:v>
                </c:pt>
                <c:pt idx="34">
                  <c:v>0.2</c:v>
                </c:pt>
                <c:pt idx="35">
                  <c:v>0.2</c:v>
                </c:pt>
                <c:pt idx="36">
                  <c:v>0.2</c:v>
                </c:pt>
                <c:pt idx="37">
                  <c:v>0.2</c:v>
                </c:pt>
                <c:pt idx="38">
                  <c:v>0.2</c:v>
                </c:pt>
                <c:pt idx="39">
                  <c:v>0.2</c:v>
                </c:pt>
                <c:pt idx="40">
                  <c:v>0.2</c:v>
                </c:pt>
                <c:pt idx="41">
                  <c:v>0.2</c:v>
                </c:pt>
                <c:pt idx="42">
                  <c:v>0.2</c:v>
                </c:pt>
                <c:pt idx="43">
                  <c:v>0.2</c:v>
                </c:pt>
                <c:pt idx="44">
                  <c:v>0.2</c:v>
                </c:pt>
                <c:pt idx="45">
                  <c:v>0.2</c:v>
                </c:pt>
                <c:pt idx="46">
                  <c:v>0.2</c:v>
                </c:pt>
                <c:pt idx="47">
                  <c:v>0.2</c:v>
                </c:pt>
                <c:pt idx="48">
                  <c:v>0.2</c:v>
                </c:pt>
                <c:pt idx="49">
                  <c:v>0.2</c:v>
                </c:pt>
                <c:pt idx="50">
                  <c:v>0.2</c:v>
                </c:pt>
                <c:pt idx="51">
                  <c:v>0.2</c:v>
                </c:pt>
                <c:pt idx="52">
                  <c:v>0.2</c:v>
                </c:pt>
                <c:pt idx="53">
                  <c:v>0.2</c:v>
                </c:pt>
                <c:pt idx="54">
                  <c:v>0.2</c:v>
                </c:pt>
                <c:pt idx="55">
                  <c:v>0.2</c:v>
                </c:pt>
                <c:pt idx="56">
                  <c:v>0.2</c:v>
                </c:pt>
                <c:pt idx="57">
                  <c:v>0.2</c:v>
                </c:pt>
                <c:pt idx="58">
                  <c:v>0.21</c:v>
                </c:pt>
                <c:pt idx="59">
                  <c:v>0.22</c:v>
                </c:pt>
                <c:pt idx="60">
                  <c:v>0.23</c:v>
                </c:pt>
                <c:pt idx="61">
                  <c:v>0.24</c:v>
                </c:pt>
                <c:pt idx="62">
                  <c:v>0.25</c:v>
                </c:pt>
                <c:pt idx="63">
                  <c:v>0.4</c:v>
                </c:pt>
                <c:pt idx="64">
                  <c:v>0.5</c:v>
                </c:pt>
                <c:pt idx="65">
                  <c:v>0.65</c:v>
                </c:pt>
                <c:pt idx="66">
                  <c:v>0.85</c:v>
                </c:pt>
                <c:pt idx="67">
                  <c:v>1.2</c:v>
                </c:pt>
                <c:pt idx="68">
                  <c:v>1.8</c:v>
                </c:pt>
                <c:pt idx="69">
                  <c:v>3.3</c:v>
                </c:pt>
                <c:pt idx="70">
                  <c:v>5.4</c:v>
                </c:pt>
                <c:pt idx="71">
                  <c:v>7.6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6CB-49BC-A217-5B1A050F7774}"/>
            </c:ext>
          </c:extLst>
        </c:ser>
        <c:ser>
          <c:idx val="1"/>
          <c:order val="1"/>
          <c:tx>
            <c:v>Pj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Начало!$K$2:$K$73</c:f>
              <c:numCache>
                <c:formatCode>0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Начало!$N$2:$N$73</c:f>
              <c:numCache>
                <c:formatCode>0.000</c:formatCode>
                <c:ptCount val="72"/>
                <c:pt idx="0">
                  <c:v>-1.56214278181887</c:v>
                </c:pt>
                <c:pt idx="1">
                  <c:v>-1.5268606986675231</c:v>
                </c:pt>
                <c:pt idx="2">
                  <c:v>-1.4234795325868177</c:v>
                </c:pt>
                <c:pt idx="3">
                  <c:v>-1.2591516103778284</c:v>
                </c:pt>
                <c:pt idx="4">
                  <c:v>-1.0450153794692085</c:v>
                </c:pt>
                <c:pt idx="5">
                  <c:v>-0.79511574267560803</c:v>
                </c:pt>
                <c:pt idx="6">
                  <c:v>-0.52506805877189466</c:v>
                </c:pt>
                <c:pt idx="7">
                  <c:v>-0.25061607177941353</c:v>
                </c:pt>
                <c:pt idx="8">
                  <c:v>1.3755706890200659E-2</c:v>
                </c:pt>
                <c:pt idx="9">
                  <c:v>0.25600333213754056</c:v>
                </c:pt>
                <c:pt idx="10">
                  <c:v>0.46737317732230099</c:v>
                </c:pt>
                <c:pt idx="11">
                  <c:v>0.64283593178722342</c:v>
                </c:pt>
                <c:pt idx="12">
                  <c:v>0.78107139090943489</c:v>
                </c:pt>
                <c:pt idx="13">
                  <c:v>0.88402476688029952</c:v>
                </c:pt>
                <c:pt idx="14">
                  <c:v>0.95610635526451659</c:v>
                </c:pt>
                <c:pt idx="15">
                  <c:v>1.0031482782402876</c:v>
                </c:pt>
                <c:pt idx="16">
                  <c:v>1.0312596725790075</c:v>
                </c:pt>
                <c:pt idx="17">
                  <c:v>1.0457318144550212</c:v>
                </c:pt>
                <c:pt idx="18">
                  <c:v>1.0501361175437891</c:v>
                </c:pt>
                <c:pt idx="19">
                  <c:v>1.0457318144550212</c:v>
                </c:pt>
                <c:pt idx="20">
                  <c:v>1.0312596725790075</c:v>
                </c:pt>
                <c:pt idx="21">
                  <c:v>1.0031482782402876</c:v>
                </c:pt>
                <c:pt idx="22">
                  <c:v>0.95610635526451659</c:v>
                </c:pt>
                <c:pt idx="23">
                  <c:v>0.88402476688029963</c:v>
                </c:pt>
                <c:pt idx="24">
                  <c:v>0.78107139090943545</c:v>
                </c:pt>
                <c:pt idx="25">
                  <c:v>0.64283593178722331</c:v>
                </c:pt>
                <c:pt idx="26">
                  <c:v>0.46737317732230099</c:v>
                </c:pt>
                <c:pt idx="27">
                  <c:v>0.25600333213754084</c:v>
                </c:pt>
                <c:pt idx="28">
                  <c:v>1.3755706890201313E-2</c:v>
                </c:pt>
                <c:pt idx="29">
                  <c:v>-0.25061607177941375</c:v>
                </c:pt>
                <c:pt idx="30">
                  <c:v>-0.52506805877189466</c:v>
                </c:pt>
                <c:pt idx="31">
                  <c:v>-0.7951157426756077</c:v>
                </c:pt>
                <c:pt idx="32">
                  <c:v>-1.0450153794692079</c:v>
                </c:pt>
                <c:pt idx="33">
                  <c:v>-1.2591516103778277</c:v>
                </c:pt>
                <c:pt idx="34">
                  <c:v>-1.4234795325868177</c:v>
                </c:pt>
                <c:pt idx="35">
                  <c:v>-1.5268606986675231</c:v>
                </c:pt>
                <c:pt idx="36">
                  <c:v>-1.56214278181887</c:v>
                </c:pt>
                <c:pt idx="37">
                  <c:v>-1.5268606986675233</c:v>
                </c:pt>
                <c:pt idx="38">
                  <c:v>-1.4234795325868177</c:v>
                </c:pt>
                <c:pt idx="39">
                  <c:v>-1.2591516103778282</c:v>
                </c:pt>
                <c:pt idx="40">
                  <c:v>-1.0450153794692085</c:v>
                </c:pt>
                <c:pt idx="41">
                  <c:v>-0.79511574267560847</c:v>
                </c:pt>
                <c:pt idx="42">
                  <c:v>-0.525068058771894</c:v>
                </c:pt>
                <c:pt idx="43">
                  <c:v>-0.25061607177941325</c:v>
                </c:pt>
                <c:pt idx="44">
                  <c:v>1.3755706890200623E-2</c:v>
                </c:pt>
                <c:pt idx="45">
                  <c:v>0.25600333213754023</c:v>
                </c:pt>
                <c:pt idx="46">
                  <c:v>0.46737317732230055</c:v>
                </c:pt>
                <c:pt idx="47">
                  <c:v>0.64283593178722276</c:v>
                </c:pt>
                <c:pt idx="48">
                  <c:v>0.78107139090943445</c:v>
                </c:pt>
                <c:pt idx="49">
                  <c:v>0.88402476688029974</c:v>
                </c:pt>
                <c:pt idx="50">
                  <c:v>0.95610635526451693</c:v>
                </c:pt>
                <c:pt idx="51">
                  <c:v>1.0031482782402876</c:v>
                </c:pt>
                <c:pt idx="52">
                  <c:v>1.0312596725790075</c:v>
                </c:pt>
                <c:pt idx="53">
                  <c:v>1.0457318144550212</c:v>
                </c:pt>
                <c:pt idx="54">
                  <c:v>1.0501361175437891</c:v>
                </c:pt>
                <c:pt idx="55">
                  <c:v>1.0457318144550212</c:v>
                </c:pt>
                <c:pt idx="56">
                  <c:v>1.0312596725790077</c:v>
                </c:pt>
                <c:pt idx="57">
                  <c:v>1.0031482782402878</c:v>
                </c:pt>
                <c:pt idx="58">
                  <c:v>0.95610635526451659</c:v>
                </c:pt>
                <c:pt idx="59">
                  <c:v>0.88402476688029941</c:v>
                </c:pt>
                <c:pt idx="60">
                  <c:v>0.78107139090943489</c:v>
                </c:pt>
                <c:pt idx="61">
                  <c:v>0.64283593178722354</c:v>
                </c:pt>
                <c:pt idx="62">
                  <c:v>0.46737317732230127</c:v>
                </c:pt>
                <c:pt idx="63">
                  <c:v>0.25600333213754117</c:v>
                </c:pt>
                <c:pt idx="64">
                  <c:v>1.3755706890201674E-2</c:v>
                </c:pt>
                <c:pt idx="65">
                  <c:v>-0.25061607177941203</c:v>
                </c:pt>
                <c:pt idx="66">
                  <c:v>-0.52506805877189278</c:v>
                </c:pt>
                <c:pt idx="67">
                  <c:v>-0.79511574267560858</c:v>
                </c:pt>
                <c:pt idx="68">
                  <c:v>-1.045015379469209</c:v>
                </c:pt>
                <c:pt idx="69">
                  <c:v>-1.2591516103778284</c:v>
                </c:pt>
                <c:pt idx="70">
                  <c:v>-1.4234795325868177</c:v>
                </c:pt>
                <c:pt idx="71">
                  <c:v>-1.5268606986675231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6CB-49BC-A217-5B1A050F7774}"/>
            </c:ext>
          </c:extLst>
        </c:ser>
        <c:ser>
          <c:idx val="2"/>
          <c:order val="2"/>
          <c:tx>
            <c:v>Pj+Pг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Начало!$K$2:$K$73</c:f>
              <c:numCache>
                <c:formatCode>0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Начало!$O$2:$O$73</c:f>
              <c:numCache>
                <c:formatCode>0.000</c:formatCode>
                <c:ptCount val="72"/>
                <c:pt idx="0">
                  <c:v>12.33785721818113</c:v>
                </c:pt>
                <c:pt idx="1">
                  <c:v>14.273139301332478</c:v>
                </c:pt>
                <c:pt idx="2">
                  <c:v>13.576520467413182</c:v>
                </c:pt>
                <c:pt idx="3">
                  <c:v>7.3408483896221712</c:v>
                </c:pt>
                <c:pt idx="4">
                  <c:v>4.604984620530792</c:v>
                </c:pt>
                <c:pt idx="5">
                  <c:v>3.3048842573243924</c:v>
                </c:pt>
                <c:pt idx="6">
                  <c:v>2.2749319412281053</c:v>
                </c:pt>
                <c:pt idx="7">
                  <c:v>1.8493839282205866</c:v>
                </c:pt>
                <c:pt idx="8">
                  <c:v>1.6137557068902004</c:v>
                </c:pt>
                <c:pt idx="9">
                  <c:v>1.5560033321375404</c:v>
                </c:pt>
                <c:pt idx="10">
                  <c:v>1.617373177322301</c:v>
                </c:pt>
                <c:pt idx="11">
                  <c:v>1.5428359317872236</c:v>
                </c:pt>
                <c:pt idx="12">
                  <c:v>1.5310713909094349</c:v>
                </c:pt>
                <c:pt idx="13">
                  <c:v>1.5840247668802996</c:v>
                </c:pt>
                <c:pt idx="14">
                  <c:v>1.6061063552645165</c:v>
                </c:pt>
                <c:pt idx="15">
                  <c:v>1.6031482782402877</c:v>
                </c:pt>
                <c:pt idx="16">
                  <c:v>1.5812596725790076</c:v>
                </c:pt>
                <c:pt idx="17">
                  <c:v>1.4457318144550211</c:v>
                </c:pt>
                <c:pt idx="18">
                  <c:v>1.1501361175437892</c:v>
                </c:pt>
                <c:pt idx="19">
                  <c:v>1.1457318144550213</c:v>
                </c:pt>
                <c:pt idx="20">
                  <c:v>1.1312596725790076</c:v>
                </c:pt>
                <c:pt idx="21">
                  <c:v>1.1031482782402877</c:v>
                </c:pt>
                <c:pt idx="22">
                  <c:v>1.0561063552645167</c:v>
                </c:pt>
                <c:pt idx="23">
                  <c:v>0.98402476688029961</c:v>
                </c:pt>
                <c:pt idx="24">
                  <c:v>0.88107139090943543</c:v>
                </c:pt>
                <c:pt idx="25">
                  <c:v>0.74283593178722329</c:v>
                </c:pt>
                <c:pt idx="26">
                  <c:v>0.56737317732230097</c:v>
                </c:pt>
                <c:pt idx="27">
                  <c:v>0.35600333213754087</c:v>
                </c:pt>
                <c:pt idx="28">
                  <c:v>0.11375570689020131</c:v>
                </c:pt>
                <c:pt idx="29">
                  <c:v>-0.15061607177941375</c:v>
                </c:pt>
                <c:pt idx="30">
                  <c:v>-0.42506805877189469</c:v>
                </c:pt>
                <c:pt idx="31">
                  <c:v>-0.69511574267560772</c:v>
                </c:pt>
                <c:pt idx="32">
                  <c:v>-0.94501537946920788</c:v>
                </c:pt>
                <c:pt idx="33">
                  <c:v>-1.1591516103778277</c:v>
                </c:pt>
                <c:pt idx="34">
                  <c:v>-1.3234795325868176</c:v>
                </c:pt>
                <c:pt idx="35">
                  <c:v>-1.426860698667523</c:v>
                </c:pt>
                <c:pt idx="36">
                  <c:v>-1.4621427818188699</c:v>
                </c:pt>
                <c:pt idx="37">
                  <c:v>-1.4268606986675232</c:v>
                </c:pt>
                <c:pt idx="38">
                  <c:v>-1.3234795325868176</c:v>
                </c:pt>
                <c:pt idx="39">
                  <c:v>-1.1591516103778281</c:v>
                </c:pt>
                <c:pt idx="40">
                  <c:v>-0.94501537946920855</c:v>
                </c:pt>
                <c:pt idx="41">
                  <c:v>-0.69511574267560849</c:v>
                </c:pt>
                <c:pt idx="42">
                  <c:v>-0.42506805877189402</c:v>
                </c:pt>
                <c:pt idx="43">
                  <c:v>-0.15061607177941325</c:v>
                </c:pt>
                <c:pt idx="44">
                  <c:v>0.11375570689020063</c:v>
                </c:pt>
                <c:pt idx="45">
                  <c:v>0.35600333213754021</c:v>
                </c:pt>
                <c:pt idx="46">
                  <c:v>0.56737317732230053</c:v>
                </c:pt>
                <c:pt idx="47">
                  <c:v>0.74283593178722274</c:v>
                </c:pt>
                <c:pt idx="48">
                  <c:v>0.88107139090943443</c:v>
                </c:pt>
                <c:pt idx="49">
                  <c:v>0.98402476688029972</c:v>
                </c:pt>
                <c:pt idx="50">
                  <c:v>1.0561063552645169</c:v>
                </c:pt>
                <c:pt idx="51">
                  <c:v>1.1031482782402877</c:v>
                </c:pt>
                <c:pt idx="52">
                  <c:v>1.1312596725790076</c:v>
                </c:pt>
                <c:pt idx="53">
                  <c:v>1.1457318144550213</c:v>
                </c:pt>
                <c:pt idx="54">
                  <c:v>1.1501361175437892</c:v>
                </c:pt>
                <c:pt idx="55">
                  <c:v>1.1457318144550213</c:v>
                </c:pt>
                <c:pt idx="56">
                  <c:v>1.1312596725790078</c:v>
                </c:pt>
                <c:pt idx="57">
                  <c:v>1.1031482782402879</c:v>
                </c:pt>
                <c:pt idx="58">
                  <c:v>1.0661063552645165</c:v>
                </c:pt>
                <c:pt idx="59">
                  <c:v>1.0040247668802995</c:v>
                </c:pt>
                <c:pt idx="60">
                  <c:v>0.9110713909094349</c:v>
                </c:pt>
                <c:pt idx="61">
                  <c:v>0.78283593178722355</c:v>
                </c:pt>
                <c:pt idx="62">
                  <c:v>0.61737317732230124</c:v>
                </c:pt>
                <c:pt idx="63">
                  <c:v>0.55600333213754127</c:v>
                </c:pt>
                <c:pt idx="64">
                  <c:v>0.41375570689020169</c:v>
                </c:pt>
                <c:pt idx="65">
                  <c:v>0.29938392822058801</c:v>
                </c:pt>
                <c:pt idx="66">
                  <c:v>0.22493194122810722</c:v>
                </c:pt>
                <c:pt idx="67">
                  <c:v>0.30488425732439128</c:v>
                </c:pt>
                <c:pt idx="68">
                  <c:v>0.65498462053079098</c:v>
                </c:pt>
                <c:pt idx="69">
                  <c:v>1.9408483896221713</c:v>
                </c:pt>
                <c:pt idx="70">
                  <c:v>3.876520467413183</c:v>
                </c:pt>
                <c:pt idx="71">
                  <c:v>5.9731393013324769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76CB-49BC-A217-5B1A050F77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3736080"/>
        <c:axId val="323736496"/>
      </c:scatterChart>
      <c:valAx>
        <c:axId val="323736080"/>
        <c:scaling>
          <c:orientation val="minMax"/>
          <c:max val="7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23736496"/>
        <c:crosses val="autoZero"/>
        <c:crossBetween val="midCat"/>
      </c:valAx>
      <c:valAx>
        <c:axId val="323736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23736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789434225425729E-2"/>
          <c:y val="2.9370057468183313E-2"/>
          <c:w val="0.92190319174292912"/>
          <c:h val="0.88018320020098617"/>
        </c:manualLayout>
      </c:layout>
      <c:scatterChart>
        <c:scatterStyle val="smoothMarker"/>
        <c:varyColors val="0"/>
        <c:ser>
          <c:idx val="0"/>
          <c:order val="0"/>
          <c:tx>
            <c:v>N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Начало!$K$2:$K$73</c:f>
              <c:numCache>
                <c:formatCode>0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Начало!$R$2:$R$73</c:f>
              <c:numCache>
                <c:formatCode>0.000</c:formatCode>
                <c:ptCount val="72"/>
                <c:pt idx="0">
                  <c:v>0</c:v>
                </c:pt>
                <c:pt idx="1">
                  <c:v>0.5458239108346099</c:v>
                </c:pt>
                <c:pt idx="2">
                  <c:v>1.0303559889233409</c:v>
                </c:pt>
                <c:pt idx="3">
                  <c:v>0.82470544219854558</c:v>
                </c:pt>
                <c:pt idx="4">
                  <c:v>0.67672031658237242</c:v>
                </c:pt>
                <c:pt idx="5">
                  <c:v>0.59226089327550324</c:v>
                </c:pt>
                <c:pt idx="6">
                  <c:v>0.45746729299058231</c:v>
                </c:pt>
                <c:pt idx="7">
                  <c:v>0.40559839974469425</c:v>
                </c:pt>
                <c:pt idx="8">
                  <c:v>0.37672053290732593</c:v>
                </c:pt>
                <c:pt idx="9">
                  <c:v>0.36696345935417962</c:v>
                </c:pt>
                <c:pt idx="10">
                  <c:v>0.37756500731143733</c:v>
                </c:pt>
                <c:pt idx="11">
                  <c:v>0.34458197076489039</c:v>
                </c:pt>
                <c:pt idx="12">
                  <c:v>0.30788397309000409</c:v>
                </c:pt>
                <c:pt idx="13">
                  <c:v>0.28386952472658467</c:v>
                </c:pt>
                <c:pt idx="14">
                  <c:v>0.23602354638793224</c:v>
                </c:pt>
                <c:pt idx="15">
                  <c:v>0.18010521938923227</c:v>
                </c:pt>
                <c:pt idx="16">
                  <c:v>0.12000573914320292</c:v>
                </c:pt>
                <c:pt idx="17">
                  <c:v>5.5286715579815571E-2</c:v>
                </c:pt>
                <c:pt idx="18">
                  <c:v>0</c:v>
                </c:pt>
                <c:pt idx="19">
                  <c:v>-4.3814314884118855E-2</c:v>
                </c:pt>
                <c:pt idx="20">
                  <c:v>-8.5854117147832601E-2</c:v>
                </c:pt>
                <c:pt idx="21">
                  <c:v>-0.12393286720140886</c:v>
                </c:pt>
                <c:pt idx="22">
                  <c:v>-0.15519891725433838</c:v>
                </c:pt>
                <c:pt idx="23">
                  <c:v>-0.1763448708214595</c:v>
                </c:pt>
                <c:pt idx="24">
                  <c:v>-0.17717512195692187</c:v>
                </c:pt>
                <c:pt idx="25">
                  <c:v>-0.16291536906328066</c:v>
                </c:pt>
                <c:pt idx="26">
                  <c:v>-0.13244949331895553</c:v>
                </c:pt>
                <c:pt idx="27">
                  <c:v>-8.3958826825480892E-2</c:v>
                </c:pt>
                <c:pt idx="28">
                  <c:v>-2.655551291806647E-2</c:v>
                </c:pt>
                <c:pt idx="29">
                  <c:v>3.3639080976352438E-2</c:v>
                </c:pt>
                <c:pt idx="30">
                  <c:v>8.5477165562221361E-2</c:v>
                </c:pt>
                <c:pt idx="31">
                  <c:v>0.12457013275866462</c:v>
                </c:pt>
                <c:pt idx="32">
                  <c:v>0.13887366831116585</c:v>
                </c:pt>
                <c:pt idx="33">
                  <c:v>0.13022454499445194</c:v>
                </c:pt>
                <c:pt idx="34">
                  <c:v>0.100442161590032</c:v>
                </c:pt>
                <c:pt idx="35">
                  <c:v>5.456505890685201E-2</c:v>
                </c:pt>
                <c:pt idx="36">
                  <c:v>0</c:v>
                </c:pt>
                <c:pt idx="37">
                  <c:v>-5.4565058906852024E-2</c:v>
                </c:pt>
                <c:pt idx="38">
                  <c:v>-0.100442161590032</c:v>
                </c:pt>
                <c:pt idx="39">
                  <c:v>-0.13022454499445199</c:v>
                </c:pt>
                <c:pt idx="40">
                  <c:v>-0.13887366831116596</c:v>
                </c:pt>
                <c:pt idx="41">
                  <c:v>-0.12457013275866476</c:v>
                </c:pt>
                <c:pt idx="42">
                  <c:v>-8.5477165562221236E-2</c:v>
                </c:pt>
                <c:pt idx="43">
                  <c:v>-3.3032425964867315E-2</c:v>
                </c:pt>
                <c:pt idx="44">
                  <c:v>2.6555512918066314E-2</c:v>
                </c:pt>
                <c:pt idx="45">
                  <c:v>8.395882682548074E-2</c:v>
                </c:pt>
                <c:pt idx="46">
                  <c:v>0.13244949331895542</c:v>
                </c:pt>
                <c:pt idx="47">
                  <c:v>0.16590738137249714</c:v>
                </c:pt>
                <c:pt idx="48">
                  <c:v>0.17717512195692167</c:v>
                </c:pt>
                <c:pt idx="49">
                  <c:v>0.1763448708214595</c:v>
                </c:pt>
                <c:pt idx="50">
                  <c:v>0.1551989172543384</c:v>
                </c:pt>
                <c:pt idx="51">
                  <c:v>0.12393286720140886</c:v>
                </c:pt>
                <c:pt idx="52">
                  <c:v>8.5854117147832601E-2</c:v>
                </c:pt>
                <c:pt idx="53">
                  <c:v>4.3814314884118855E-2</c:v>
                </c:pt>
                <c:pt idx="54">
                  <c:v>0</c:v>
                </c:pt>
                <c:pt idx="55">
                  <c:v>-4.3814314884118855E-2</c:v>
                </c:pt>
                <c:pt idx="56">
                  <c:v>-8.5854117147832615E-2</c:v>
                </c:pt>
                <c:pt idx="57">
                  <c:v>-0.12393286720140889</c:v>
                </c:pt>
                <c:pt idx="58">
                  <c:v>-0.15666845596585824</c:v>
                </c:pt>
                <c:pt idx="59">
                  <c:v>-0.17992902595163032</c:v>
                </c:pt>
                <c:pt idx="60">
                  <c:v>-0.18320783816306402</c:v>
                </c:pt>
                <c:pt idx="61">
                  <c:v>-0.17168798557747195</c:v>
                </c:pt>
                <c:pt idx="62">
                  <c:v>-0.14412166065193091</c:v>
                </c:pt>
                <c:pt idx="63">
                  <c:v>-0.13112626558026413</c:v>
                </c:pt>
                <c:pt idx="64">
                  <c:v>-9.6588516915918493E-2</c:v>
                </c:pt>
                <c:pt idx="65">
                  <c:v>-6.6865375556869042E-2</c:v>
                </c:pt>
                <c:pt idx="66">
                  <c:v>-4.523168557086138E-2</c:v>
                </c:pt>
                <c:pt idx="67">
                  <c:v>-5.4637623749877164E-2</c:v>
                </c:pt>
                <c:pt idx="68">
                  <c:v>-9.6252525532016187E-2</c:v>
                </c:pt>
                <c:pt idx="69">
                  <c:v>-0.21804403857005297</c:v>
                </c:pt>
                <c:pt idx="70">
                  <c:v>-0.29419880368980289</c:v>
                </c:pt>
                <c:pt idx="71">
                  <c:v>-0.22842082492033383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236-43E9-B6BA-1B0D143FD7E3}"/>
            </c:ext>
          </c:extLst>
        </c:ser>
        <c:ser>
          <c:idx val="1"/>
          <c:order val="1"/>
          <c:tx>
            <c:v>Z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Начало!$K$2:$K$73</c:f>
              <c:numCache>
                <c:formatCode>0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Начало!$T$2:$T$73</c:f>
              <c:numCache>
                <c:formatCode>0.000</c:formatCode>
                <c:ptCount val="72"/>
                <c:pt idx="0">
                  <c:v>12.33785721818113</c:v>
                </c:pt>
                <c:pt idx="1">
                  <c:v>13.961516916332007</c:v>
                </c:pt>
                <c:pt idx="2">
                  <c:v>12.405353596168997</c:v>
                </c:pt>
                <c:pt idx="3">
                  <c:v>5.9450084696436143</c:v>
                </c:pt>
                <c:pt idx="4">
                  <c:v>3.0926354444836681</c:v>
                </c:pt>
                <c:pt idx="5">
                  <c:v>1.670640485885839</c:v>
                </c:pt>
                <c:pt idx="6">
                  <c:v>0.74128767348371005</c:v>
                </c:pt>
                <c:pt idx="7">
                  <c:v>0.25138873295153141</c:v>
                </c:pt>
                <c:pt idx="8">
                  <c:v>-9.0771563824932705E-2</c:v>
                </c:pt>
                <c:pt idx="9">
                  <c:v>-0.36696345935417957</c:v>
                </c:pt>
                <c:pt idx="10">
                  <c:v>-0.65268285131580495</c:v>
                </c:pt>
                <c:pt idx="11">
                  <c:v>-0.85148210170149119</c:v>
                </c:pt>
                <c:pt idx="12">
                  <c:v>-1.0321710375687454</c:v>
                </c:pt>
                <c:pt idx="13">
                  <c:v>-1.2356481655748912</c:v>
                </c:pt>
                <c:pt idx="14">
                  <c:v>-1.3820618597208969</c:v>
                </c:pt>
                <c:pt idx="15">
                  <c:v>-1.4784197446839891</c:v>
                </c:pt>
                <c:pt idx="16">
                  <c:v>-1.5269424259704962</c:v>
                </c:pt>
                <c:pt idx="17">
                  <c:v>-1.4333683370613366</c:v>
                </c:pt>
                <c:pt idx="18">
                  <c:v>-1.1501361175437892</c:v>
                </c:pt>
                <c:pt idx="19">
                  <c:v>-1.1359338496834017</c:v>
                </c:pt>
                <c:pt idx="20">
                  <c:v>-1.0924002039671767</c:v>
                </c:pt>
                <c:pt idx="21">
                  <c:v>-1.0173208666978579</c:v>
                </c:pt>
                <c:pt idx="22">
                  <c:v>-0.90878434584087542</c:v>
                </c:pt>
                <c:pt idx="23">
                  <c:v>-0.76760693614065523</c:v>
                </c:pt>
                <c:pt idx="24">
                  <c:v>-0.59397385198801855</c:v>
                </c:pt>
                <c:pt idx="25">
                  <c:v>-0.40715522197870024</c:v>
                </c:pt>
                <c:pt idx="26">
                  <c:v>-0.22896060620215972</c:v>
                </c:pt>
                <c:pt idx="27">
                  <c:v>-8.3958826825480878E-2</c:v>
                </c:pt>
                <c:pt idx="28">
                  <c:v>-6.3986038062308131E-3</c:v>
                </c:pt>
                <c:pt idx="29">
                  <c:v>-1.990333429364638E-2</c:v>
                </c:pt>
                <c:pt idx="30">
                  <c:v>-0.13850863256557525</c:v>
                </c:pt>
                <c:pt idx="31">
                  <c:v>-0.35138552871156919</c:v>
                </c:pt>
                <c:pt idx="32">
                  <c:v>-0.63465750680222344</c:v>
                </c:pt>
                <c:pt idx="33">
                  <c:v>-0.93874246892761415</c:v>
                </c:pt>
                <c:pt idx="34">
                  <c:v>-1.2093107080300534</c:v>
                </c:pt>
                <c:pt idx="35">
                  <c:v>-1.395708355472729</c:v>
                </c:pt>
                <c:pt idx="36">
                  <c:v>-1.4621427818188699</c:v>
                </c:pt>
                <c:pt idx="37">
                  <c:v>-1.3957083554727294</c:v>
                </c:pt>
                <c:pt idx="38">
                  <c:v>-1.2093107080300531</c:v>
                </c:pt>
                <c:pt idx="39">
                  <c:v>-0.9387424689276147</c:v>
                </c:pt>
                <c:pt idx="40">
                  <c:v>-0.63465750680222421</c:v>
                </c:pt>
                <c:pt idx="41">
                  <c:v>-0.35138552871156992</c:v>
                </c:pt>
                <c:pt idx="42">
                  <c:v>-0.13850863256557489</c:v>
                </c:pt>
                <c:pt idx="43">
                  <c:v>-2.0473403531301469E-2</c:v>
                </c:pt>
                <c:pt idx="44">
                  <c:v>-6.3986038062307177E-3</c:v>
                </c:pt>
                <c:pt idx="45">
                  <c:v>-8.3958826825480878E-2</c:v>
                </c:pt>
                <c:pt idx="46">
                  <c:v>-0.22896060620215927</c:v>
                </c:pt>
                <c:pt idx="47">
                  <c:v>-0.40996679386697099</c:v>
                </c:pt>
                <c:pt idx="48">
                  <c:v>-0.59397385198801622</c:v>
                </c:pt>
                <c:pt idx="49">
                  <c:v>-0.76760693614065534</c:v>
                </c:pt>
                <c:pt idx="50">
                  <c:v>-0.90878434584087586</c:v>
                </c:pt>
                <c:pt idx="51">
                  <c:v>-1.0173208666978577</c:v>
                </c:pt>
                <c:pt idx="52">
                  <c:v>-1.092400203967177</c:v>
                </c:pt>
                <c:pt idx="53">
                  <c:v>-1.1359338496834019</c:v>
                </c:pt>
                <c:pt idx="54">
                  <c:v>-1.1501361175437892</c:v>
                </c:pt>
                <c:pt idx="55">
                  <c:v>-1.1359338496834019</c:v>
                </c:pt>
                <c:pt idx="56">
                  <c:v>-1.0924002039671774</c:v>
                </c:pt>
                <c:pt idx="57">
                  <c:v>-1.0173208666978582</c:v>
                </c:pt>
                <c:pt idx="58">
                  <c:v>-0.91738939154778443</c:v>
                </c:pt>
                <c:pt idx="59">
                  <c:v>-0.78320831045512895</c:v>
                </c:pt>
                <c:pt idx="60">
                  <c:v>-0.61419833747635832</c:v>
                </c:pt>
                <c:pt idx="61">
                  <c:v>-0.42907959071509744</c:v>
                </c:pt>
                <c:pt idx="62">
                  <c:v>-0.24913785596947638</c:v>
                </c:pt>
                <c:pt idx="63">
                  <c:v>-0.13112626558026474</c:v>
                </c:pt>
                <c:pt idx="64">
                  <c:v>-2.3273195809971479E-2</c:v>
                </c:pt>
                <c:pt idx="65">
                  <c:v>3.9562434042538792E-2</c:v>
                </c:pt>
                <c:pt idx="66">
                  <c:v>7.3294181853697557E-2</c:v>
                </c:pt>
                <c:pt idx="67">
                  <c:v>0.1541209749377826</c:v>
                </c:pt>
                <c:pt idx="68">
                  <c:v>0.43987739807298792</c:v>
                </c:pt>
                <c:pt idx="69">
                  <c:v>1.571801991021893</c:v>
                </c:pt>
                <c:pt idx="70">
                  <c:v>3.5421157605494811</c:v>
                </c:pt>
                <c:pt idx="71">
                  <c:v>5.8427290337855533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236-43E9-B6BA-1B0D143FD7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3736080"/>
        <c:axId val="323736496"/>
      </c:scatterChart>
      <c:valAx>
        <c:axId val="323736080"/>
        <c:scaling>
          <c:orientation val="minMax"/>
          <c:max val="7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23736496"/>
        <c:crosses val="autoZero"/>
        <c:crossBetween val="midCat"/>
      </c:valAx>
      <c:valAx>
        <c:axId val="323736496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23736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5789434225425729E-2"/>
          <c:y val="2.9370057468183313E-2"/>
          <c:w val="0.92190319174292912"/>
          <c:h val="0.88018320020098617"/>
        </c:manualLayout>
      </c:layout>
      <c:scatterChart>
        <c:scatterStyle val="smoothMarker"/>
        <c:varyColors val="0"/>
        <c:ser>
          <c:idx val="2"/>
          <c:order val="0"/>
          <c:tx>
            <c:v>T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Начало!$K$2:$K$73</c:f>
              <c:numCache>
                <c:formatCode>0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Начало!$U$2:$U$73</c:f>
              <c:numCache>
                <c:formatCode>0.000</c:formatCode>
                <c:ptCount val="72"/>
                <c:pt idx="0">
                  <c:v>0</c:v>
                </c:pt>
                <c:pt idx="1">
                  <c:v>2.9973592532798201</c:v>
                </c:pt>
                <c:pt idx="2">
                  <c:v>5.566373391639404</c:v>
                </c:pt>
                <c:pt idx="3">
                  <c:v>4.3311005498770809</c:v>
                </c:pt>
                <c:pt idx="4">
                  <c:v>3.4537384653980938</c:v>
                </c:pt>
                <c:pt idx="5">
                  <c:v>2.7430539335792457</c:v>
                </c:pt>
                <c:pt idx="6">
                  <c:v>2.1839346635789809</c:v>
                </c:pt>
                <c:pt idx="7">
                  <c:v>1.8678777675027924</c:v>
                </c:pt>
                <c:pt idx="8">
                  <c:v>1.6460308210280044</c:v>
                </c:pt>
                <c:pt idx="9">
                  <c:v>1.5560033321375404</c:v>
                </c:pt>
                <c:pt idx="10">
                  <c:v>1.520330786682963</c:v>
                </c:pt>
                <c:pt idx="11">
                  <c:v>1.3268389013370123</c:v>
                </c:pt>
                <c:pt idx="12">
                  <c:v>1.1636142570911705</c:v>
                </c:pt>
                <c:pt idx="13">
                  <c:v>1.0137758508033918</c:v>
                </c:pt>
                <c:pt idx="14">
                  <c:v>0.83517530473754864</c:v>
                </c:pt>
                <c:pt idx="15">
                  <c:v>0.62522782851371228</c:v>
                </c:pt>
                <c:pt idx="16">
                  <c:v>0.411127514870542</c:v>
                </c:pt>
                <c:pt idx="17">
                  <c:v>0.18794513587915274</c:v>
                </c:pt>
                <c:pt idx="18">
                  <c:v>0</c:v>
                </c:pt>
                <c:pt idx="19">
                  <c:v>0.24060368103555446</c:v>
                </c:pt>
                <c:pt idx="20">
                  <c:v>0.4638164657573931</c:v>
                </c:pt>
                <c:pt idx="21">
                  <c:v>0.65085748416176969</c:v>
                </c:pt>
                <c:pt idx="22">
                  <c:v>0.79207976644838751</c:v>
                </c:pt>
                <c:pt idx="23">
                  <c:v>0.81674055651064859</c:v>
                </c:pt>
                <c:pt idx="24">
                  <c:v>0.84582853527305801</c:v>
                </c:pt>
                <c:pt idx="25">
                  <c:v>0.75026429110509552</c:v>
                </c:pt>
                <c:pt idx="26">
                  <c:v>0.57872064086874697</c:v>
                </c:pt>
                <c:pt idx="27">
                  <c:v>0.35600333213754087</c:v>
                </c:pt>
                <c:pt idx="28">
                  <c:v>0.10693036447678923</c:v>
                </c:pt>
                <c:pt idx="29">
                  <c:v>-0.12952982173029581</c:v>
                </c:pt>
                <c:pt idx="30">
                  <c:v>-0.32305172466663995</c:v>
                </c:pt>
                <c:pt idx="31">
                  <c:v>-0.44487407531238893</c:v>
                </c:pt>
                <c:pt idx="32">
                  <c:v>-0.4914079973239881</c:v>
                </c:pt>
                <c:pt idx="33">
                  <c:v>-0.45206912804735278</c:v>
                </c:pt>
                <c:pt idx="34">
                  <c:v>-0.34410467847257259</c:v>
                </c:pt>
                <c:pt idx="35">
                  <c:v>-0.185491890826778</c:v>
                </c:pt>
                <c:pt idx="36">
                  <c:v>0</c:v>
                </c:pt>
                <c:pt idx="37">
                  <c:v>-0.29964074672017987</c:v>
                </c:pt>
                <c:pt idx="38">
                  <c:v>-0.54262660836059518</c:v>
                </c:pt>
                <c:pt idx="39">
                  <c:v>-0.68389945012291853</c:v>
                </c:pt>
                <c:pt idx="40">
                  <c:v>-0.70876153460190638</c:v>
                </c:pt>
                <c:pt idx="41">
                  <c:v>-0.57694606642075508</c:v>
                </c:pt>
                <c:pt idx="42">
                  <c:v>-0.40806533642101822</c:v>
                </c:pt>
                <c:pt idx="43">
                  <c:v>-0.15212223249720738</c:v>
                </c:pt>
                <c:pt idx="44">
                  <c:v>0.11603082102800465</c:v>
                </c:pt>
                <c:pt idx="45">
                  <c:v>0.35600333213754021</c:v>
                </c:pt>
                <c:pt idx="46">
                  <c:v>0.53333078668296241</c:v>
                </c:pt>
                <c:pt idx="47">
                  <c:v>0.63883890133701149</c:v>
                </c:pt>
                <c:pt idx="48">
                  <c:v>0.66961425709117017</c:v>
                </c:pt>
                <c:pt idx="49">
                  <c:v>0.62977585080339182</c:v>
                </c:pt>
                <c:pt idx="50">
                  <c:v>0.54917530473754883</c:v>
                </c:pt>
                <c:pt idx="51">
                  <c:v>0.43022782851371222</c:v>
                </c:pt>
                <c:pt idx="52">
                  <c:v>0.29412751487054201</c:v>
                </c:pt>
                <c:pt idx="53">
                  <c:v>0.14894513587915276</c:v>
                </c:pt>
                <c:pt idx="54">
                  <c:v>0</c:v>
                </c:pt>
                <c:pt idx="55">
                  <c:v>0.24060368103555446</c:v>
                </c:pt>
                <c:pt idx="56">
                  <c:v>0.46381646575739316</c:v>
                </c:pt>
                <c:pt idx="57">
                  <c:v>0.65085748416176981</c:v>
                </c:pt>
                <c:pt idx="58">
                  <c:v>0.79957976644838735</c:v>
                </c:pt>
                <c:pt idx="59">
                  <c:v>0.83334055651064853</c:v>
                </c:pt>
                <c:pt idx="60">
                  <c:v>0.87462853527305751</c:v>
                </c:pt>
                <c:pt idx="61">
                  <c:v>0.79066429110509584</c:v>
                </c:pt>
                <c:pt idx="62">
                  <c:v>0.62972064086874724</c:v>
                </c:pt>
                <c:pt idx="63">
                  <c:v>0.55600333213754127</c:v>
                </c:pt>
                <c:pt idx="64">
                  <c:v>0.38893036447678958</c:v>
                </c:pt>
                <c:pt idx="65">
                  <c:v>0.2574701782697057</c:v>
                </c:pt>
                <c:pt idx="66">
                  <c:v>0.17094827533336149</c:v>
                </c:pt>
                <c:pt idx="67">
                  <c:v>0.19512592468761042</c:v>
                </c:pt>
                <c:pt idx="68">
                  <c:v>0.34059200267601131</c:v>
                </c:pt>
                <c:pt idx="69">
                  <c:v>0.75693087195264686</c:v>
                </c:pt>
                <c:pt idx="70">
                  <c:v>1.0078953215274276</c:v>
                </c:pt>
                <c:pt idx="71">
                  <c:v>0.77650810917322199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77F-499F-AB3F-3DF14102E44A}"/>
            </c:ext>
          </c:extLst>
        </c:ser>
        <c:ser>
          <c:idx val="3"/>
          <c:order val="1"/>
          <c:tx>
            <c:v>Pш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Начало!$K$2:$K$73</c:f>
              <c:numCache>
                <c:formatCode>0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Начало!$S$2:$S$73</c:f>
              <c:numCache>
                <c:formatCode>0.000</c:formatCode>
                <c:ptCount val="72"/>
                <c:pt idx="0">
                  <c:v>12.33785721818113</c:v>
                </c:pt>
                <c:pt idx="1">
                  <c:v>14.26271421648053</c:v>
                </c:pt>
                <c:pt idx="2">
                  <c:v>13.537590412641084</c:v>
                </c:pt>
                <c:pt idx="3">
                  <c:v>7.2949567017215831</c:v>
                </c:pt>
                <c:pt idx="4">
                  <c:v>4.5560524088510608</c:v>
                </c:pt>
                <c:pt idx="5">
                  <c:v>3.2530603560078748</c:v>
                </c:pt>
                <c:pt idx="6">
                  <c:v>2.2302853403640275</c:v>
                </c:pt>
                <c:pt idx="7">
                  <c:v>1.8064497028520281</c:v>
                </c:pt>
                <c:pt idx="8">
                  <c:v>1.5715035440232501</c:v>
                </c:pt>
                <c:pt idx="9">
                  <c:v>1.5144567876786919</c:v>
                </c:pt>
                <c:pt idx="10">
                  <c:v>1.5750263000266358</c:v>
                </c:pt>
                <c:pt idx="11">
                  <c:v>1.5057381644865371</c:v>
                </c:pt>
                <c:pt idx="12">
                  <c:v>1.5010234004418872</c:v>
                </c:pt>
                <c:pt idx="13">
                  <c:v>1.5591856691056065</c:v>
                </c:pt>
                <c:pt idx="14">
                  <c:v>1.5890399929132548</c:v>
                </c:pt>
                <c:pt idx="15">
                  <c:v>1.5931261150598879</c:v>
                </c:pt>
                <c:pt idx="16">
                  <c:v>1.5767254824078096</c:v>
                </c:pt>
                <c:pt idx="17">
                  <c:v>1.4446758535678847</c:v>
                </c:pt>
                <c:pt idx="18">
                  <c:v>1.1501361175437892</c:v>
                </c:pt>
                <c:pt idx="19">
                  <c:v>1.1448949732296185</c:v>
                </c:pt>
                <c:pt idx="20">
                  <c:v>1.1280158369349136</c:v>
                </c:pt>
                <c:pt idx="21">
                  <c:v>1.0962518905469192</c:v>
                </c:pt>
                <c:pt idx="22">
                  <c:v>1.0448842505257268</c:v>
                </c:pt>
                <c:pt idx="23">
                  <c:v>0.96859427115301511</c:v>
                </c:pt>
                <c:pt idx="24">
                  <c:v>0.86377995374166872</c:v>
                </c:pt>
                <c:pt idx="25">
                  <c:v>0.72559068334500165</c:v>
                </c:pt>
                <c:pt idx="26">
                  <c:v>0.55251792767565044</c:v>
                </c:pt>
                <c:pt idx="27">
                  <c:v>0.34649775592143339</c:v>
                </c:pt>
                <c:pt idx="28">
                  <c:v>0.11077729780755763</c:v>
                </c:pt>
                <c:pt idx="29">
                  <c:v>-0.14699448126061918</c:v>
                </c:pt>
                <c:pt idx="30">
                  <c:v>-0.4167258997753438</c:v>
                </c:pt>
                <c:pt idx="31">
                  <c:v>-0.68421563034273503</c:v>
                </c:pt>
                <c:pt idx="32">
                  <c:v>-0.9349737188776337</c:v>
                </c:pt>
                <c:pt idx="33">
                  <c:v>-1.1519051149988839</c:v>
                </c:pt>
                <c:pt idx="34">
                  <c:v>-1.3196845152392562</c:v>
                </c:pt>
                <c:pt idx="35">
                  <c:v>-1.4258185212220797</c:v>
                </c:pt>
                <c:pt idx="36">
                  <c:v>-1.4621427818188699</c:v>
                </c:pt>
                <c:pt idx="37">
                  <c:v>-1.42581852122208</c:v>
                </c:pt>
                <c:pt idx="38">
                  <c:v>-1.3196845152392562</c:v>
                </c:pt>
                <c:pt idx="39">
                  <c:v>-1.1519051149988844</c:v>
                </c:pt>
                <c:pt idx="40">
                  <c:v>-0.93497371887763436</c:v>
                </c:pt>
                <c:pt idx="41">
                  <c:v>-0.6842156303427358</c:v>
                </c:pt>
                <c:pt idx="42">
                  <c:v>-0.41672589977534313</c:v>
                </c:pt>
                <c:pt idx="43">
                  <c:v>-0.14711945635455323</c:v>
                </c:pt>
                <c:pt idx="44">
                  <c:v>0.11077729780755696</c:v>
                </c:pt>
                <c:pt idx="45">
                  <c:v>0.34649775592143273</c:v>
                </c:pt>
                <c:pt idx="46">
                  <c:v>0.55251792767565</c:v>
                </c:pt>
                <c:pt idx="47">
                  <c:v>0.72497430828451603</c:v>
                </c:pt>
                <c:pt idx="48">
                  <c:v>0.86377995374166772</c:v>
                </c:pt>
                <c:pt idx="49">
                  <c:v>0.96859427115301522</c:v>
                </c:pt>
                <c:pt idx="50">
                  <c:v>1.044884250525727</c:v>
                </c:pt>
                <c:pt idx="51">
                  <c:v>1.0962518905469192</c:v>
                </c:pt>
                <c:pt idx="52">
                  <c:v>1.1280158369349136</c:v>
                </c:pt>
                <c:pt idx="53">
                  <c:v>1.1448949732296185</c:v>
                </c:pt>
                <c:pt idx="54">
                  <c:v>1.1501361175437892</c:v>
                </c:pt>
                <c:pt idx="55">
                  <c:v>1.1448949732296185</c:v>
                </c:pt>
                <c:pt idx="56">
                  <c:v>1.1280158369349138</c:v>
                </c:pt>
                <c:pt idx="57">
                  <c:v>1.0962518905469194</c:v>
                </c:pt>
                <c:pt idx="58">
                  <c:v>1.054777991296409</c:v>
                </c:pt>
                <c:pt idx="59">
                  <c:v>0.98828065108476804</c:v>
                </c:pt>
                <c:pt idx="60">
                  <c:v>0.89319118974321676</c:v>
                </c:pt>
                <c:pt idx="61">
                  <c:v>0.76466206652913349</c:v>
                </c:pt>
                <c:pt idx="62">
                  <c:v>0.60120880254950715</c:v>
                </c:pt>
                <c:pt idx="63">
                  <c:v>0.54115759454764356</c:v>
                </c:pt>
                <c:pt idx="64">
                  <c:v>0.40292254705069663</c:v>
                </c:pt>
                <c:pt idx="65">
                  <c:v>0.29218518785301889</c:v>
                </c:pt>
                <c:pt idx="66">
                  <c:v>0.22051754692487716</c:v>
                </c:pt>
                <c:pt idx="67">
                  <c:v>0.30010336624491646</c:v>
                </c:pt>
                <c:pt idx="68">
                  <c:v>0.64802480443153831</c:v>
                </c:pt>
                <c:pt idx="69">
                  <c:v>1.9287150769815209</c:v>
                </c:pt>
                <c:pt idx="70">
                  <c:v>3.8654047213364335</c:v>
                </c:pt>
                <c:pt idx="71">
                  <c:v>5.9687765271218254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77F-499F-AB3F-3DF14102E4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23736080"/>
        <c:axId val="323736496"/>
      </c:scatterChart>
      <c:valAx>
        <c:axId val="323736080"/>
        <c:scaling>
          <c:orientation val="minMax"/>
          <c:max val="7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23736496"/>
        <c:crosses val="autoZero"/>
        <c:crossBetween val="midCat"/>
      </c:valAx>
      <c:valAx>
        <c:axId val="323736496"/>
        <c:scaling>
          <c:orientation val="minMax"/>
          <c:max val="4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237360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Набегающие</a:t>
            </a:r>
            <a:r>
              <a:rPr lang="ru-RU" baseline="0"/>
              <a:t> моменты 1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1399689399722372E-2"/>
          <c:y val="0.10836643652595576"/>
          <c:w val="0.78310980375518469"/>
          <c:h val="0.815069887670382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'Главная динамическая таблица'!$Q$3:$Q$4</c:f>
              <c:strCache>
                <c:ptCount val="2"/>
                <c:pt idx="0">
                  <c:v>М-Iш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'Главная динамическая таблица'!$A$6:$A$77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'Главная динамическая таблица'!$Q$6:$Q$77</c:f>
              <c:numCache>
                <c:formatCode>0.000</c:formatCode>
                <c:ptCount val="72"/>
                <c:pt idx="0">
                  <c:v>81.732489824218575</c:v>
                </c:pt>
                <c:pt idx="1">
                  <c:v>497.78457381022162</c:v>
                </c:pt>
                <c:pt idx="2">
                  <c:v>856.10500477663925</c:v>
                </c:pt>
                <c:pt idx="3">
                  <c:v>661.80117730593497</c:v>
                </c:pt>
                <c:pt idx="4">
                  <c:v>536.38306534259857</c:v>
                </c:pt>
                <c:pt idx="5">
                  <c:v>453.29595262952284</c:v>
                </c:pt>
                <c:pt idx="6">
                  <c:v>432.30723372314935</c:v>
                </c:pt>
                <c:pt idx="7">
                  <c:v>422.73864408744237</c:v>
                </c:pt>
                <c:pt idx="8">
                  <c:v>356.11322273958029</c:v>
                </c:pt>
                <c:pt idx="9">
                  <c:v>228.73248982421845</c:v>
                </c:pt>
                <c:pt idx="10">
                  <c:v>664.10043587452913</c:v>
                </c:pt>
                <c:pt idx="11">
                  <c:v>1013.3022070675332</c:v>
                </c:pt>
                <c:pt idx="12">
                  <c:v>807.72307662433309</c:v>
                </c:pt>
                <c:pt idx="13">
                  <c:v>656.72460448161837</c:v>
                </c:pt>
                <c:pt idx="14">
                  <c:v>525.99969803256863</c:v>
                </c:pt>
                <c:pt idx="15">
                  <c:v>412.94688633762587</c:v>
                </c:pt>
                <c:pt idx="16">
                  <c:v>335.01377650888014</c:v>
                </c:pt>
                <c:pt idx="17">
                  <c:v>269.59446566535217</c:v>
                </c:pt>
                <c:pt idx="18">
                  <c:v>228.73248982421845</c:v>
                </c:pt>
                <c:pt idx="19">
                  <c:v>258.85736675462215</c:v>
                </c:pt>
                <c:pt idx="20">
                  <c:v>263.22633896287761</c:v>
                </c:pt>
                <c:pt idx="21">
                  <c:v>266.72734596418218</c:v>
                </c:pt>
                <c:pt idx="22">
                  <c:v>265.4607757360115</c:v>
                </c:pt>
                <c:pt idx="23">
                  <c:v>242.83163160348499</c:v>
                </c:pt>
                <c:pt idx="24">
                  <c:v>216.24528547665525</c:v>
                </c:pt>
                <c:pt idx="25">
                  <c:v>170.72459547841871</c:v>
                </c:pt>
                <c:pt idx="26">
                  <c:v>112.69986918194128</c:v>
                </c:pt>
                <c:pt idx="27">
                  <c:v>52.332489824218506</c:v>
                </c:pt>
                <c:pt idx="28">
                  <c:v>51.087504690314518</c:v>
                </c:pt>
                <c:pt idx="29">
                  <c:v>49.140136671983306</c:v>
                </c:pt>
                <c:pt idx="30">
                  <c:v>48.187446645784071</c:v>
                </c:pt>
                <c:pt idx="31">
                  <c:v>51.039236596991792</c:v>
                </c:pt>
                <c:pt idx="32">
                  <c:v>47.823886200439091</c:v>
                </c:pt>
                <c:pt idx="33">
                  <c:v>57.882632862178667</c:v>
                </c:pt>
                <c:pt idx="34">
                  <c:v>59.705463056980875</c:v>
                </c:pt>
                <c:pt idx="35">
                  <c:v>57.804626256169449</c:v>
                </c:pt>
                <c:pt idx="36">
                  <c:v>52.332489824218506</c:v>
                </c:pt>
                <c:pt idx="37">
                  <c:v>-28.328426189778426</c:v>
                </c:pt>
                <c:pt idx="38">
                  <c:v>-98.806995223360971</c:v>
                </c:pt>
                <c:pt idx="39">
                  <c:v>-148.02182269406512</c:v>
                </c:pt>
                <c:pt idx="40">
                  <c:v>-169.5844346574014</c:v>
                </c:pt>
                <c:pt idx="41">
                  <c:v>-157.04804737047724</c:v>
                </c:pt>
                <c:pt idx="42">
                  <c:v>-126.43976627685055</c:v>
                </c:pt>
                <c:pt idx="43">
                  <c:v>-72.945355912557659</c:v>
                </c:pt>
                <c:pt idx="44">
                  <c:v>-10.210777260419684</c:v>
                </c:pt>
                <c:pt idx="45">
                  <c:v>52.332489824218413</c:v>
                </c:pt>
                <c:pt idx="46">
                  <c:v>34.352435874529036</c:v>
                </c:pt>
                <c:pt idx="47">
                  <c:v>14.143207067533199</c:v>
                </c:pt>
                <c:pt idx="48">
                  <c:v>-2.0999233756670086</c:v>
                </c:pt>
                <c:pt idx="49">
                  <c:v>-11.610895518381641</c:v>
                </c:pt>
                <c:pt idx="50">
                  <c:v>-4.0823019674313183</c:v>
                </c:pt>
                <c:pt idx="51">
                  <c:v>3.2578863376260174</c:v>
                </c:pt>
                <c:pt idx="52">
                  <c:v>20.874776508880188</c:v>
                </c:pt>
                <c:pt idx="53">
                  <c:v>38.951465665352139</c:v>
                </c:pt>
                <c:pt idx="54">
                  <c:v>52.332489824218413</c:v>
                </c:pt>
                <c:pt idx="55">
                  <c:v>113.76836675462199</c:v>
                </c:pt>
                <c:pt idx="56">
                  <c:v>162.09033896287747</c:v>
                </c:pt>
                <c:pt idx="57">
                  <c:v>194.10934596418215</c:v>
                </c:pt>
                <c:pt idx="58">
                  <c:v>210.11527573601157</c:v>
                </c:pt>
                <c:pt idx="59">
                  <c:v>203.22983160348502</c:v>
                </c:pt>
                <c:pt idx="60">
                  <c:v>191.81388547665514</c:v>
                </c:pt>
                <c:pt idx="61">
                  <c:v>159.46439547841877</c:v>
                </c:pt>
                <c:pt idx="62">
                  <c:v>114.46386918194129</c:v>
                </c:pt>
                <c:pt idx="63">
                  <c:v>81.732489824218575</c:v>
                </c:pt>
                <c:pt idx="64">
                  <c:v>92.541504690314568</c:v>
                </c:pt>
                <c:pt idx="65">
                  <c:v>106.02913667198354</c:v>
                </c:pt>
                <c:pt idx="66">
                  <c:v>120.8054466457843</c:v>
                </c:pt>
                <c:pt idx="67">
                  <c:v>146.22173659699166</c:v>
                </c:pt>
                <c:pt idx="68">
                  <c:v>172.56808620043901</c:v>
                </c:pt>
                <c:pt idx="69">
                  <c:v>239.83923286217859</c:v>
                </c:pt>
                <c:pt idx="70">
                  <c:v>264.38826305698092</c:v>
                </c:pt>
                <c:pt idx="71">
                  <c:v>206.71562625616949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137-4358-8C03-7B8CC7686726}"/>
            </c:ext>
          </c:extLst>
        </c:ser>
        <c:ser>
          <c:idx val="1"/>
          <c:order val="1"/>
          <c:tx>
            <c:strRef>
              <c:f>'Главная динамическая таблица'!$R$3:$R$4</c:f>
              <c:strCache>
                <c:ptCount val="2"/>
                <c:pt idx="0">
                  <c:v>М-Iк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'Главная динамическая таблица'!$A$6:$A$77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'Главная динамическая таблица'!$R$6:$R$77</c:f>
              <c:numCache>
                <c:formatCode>0.000</c:formatCode>
                <c:ptCount val="72"/>
                <c:pt idx="0">
                  <c:v>163.46497964843715</c:v>
                </c:pt>
                <c:pt idx="1">
                  <c:v>995.56914762044323</c:v>
                </c:pt>
                <c:pt idx="2">
                  <c:v>1712.2100095532785</c:v>
                </c:pt>
                <c:pt idx="3">
                  <c:v>1323.6023546118699</c:v>
                </c:pt>
                <c:pt idx="4">
                  <c:v>1072.7661306851971</c:v>
                </c:pt>
                <c:pt idx="5">
                  <c:v>906.59190525904569</c:v>
                </c:pt>
                <c:pt idx="6">
                  <c:v>864.6144674462987</c:v>
                </c:pt>
                <c:pt idx="7">
                  <c:v>845.47728817488473</c:v>
                </c:pt>
                <c:pt idx="8">
                  <c:v>712.22644547916059</c:v>
                </c:pt>
                <c:pt idx="9">
                  <c:v>457.46497964843689</c:v>
                </c:pt>
                <c:pt idx="10">
                  <c:v>1328.2008717490583</c:v>
                </c:pt>
                <c:pt idx="11">
                  <c:v>2026.6044141350665</c:v>
                </c:pt>
                <c:pt idx="12">
                  <c:v>1615.4461532486662</c:v>
                </c:pt>
                <c:pt idx="13">
                  <c:v>1313.4492089632367</c:v>
                </c:pt>
                <c:pt idx="14">
                  <c:v>1051.9993960651373</c:v>
                </c:pt>
                <c:pt idx="15">
                  <c:v>825.89377267525174</c:v>
                </c:pt>
                <c:pt idx="16">
                  <c:v>670.02755301776028</c:v>
                </c:pt>
                <c:pt idx="17">
                  <c:v>539.18893133070435</c:v>
                </c:pt>
                <c:pt idx="18">
                  <c:v>457.46497964843689</c:v>
                </c:pt>
                <c:pt idx="19">
                  <c:v>517.7147335092443</c:v>
                </c:pt>
                <c:pt idx="20">
                  <c:v>526.45267792575521</c:v>
                </c:pt>
                <c:pt idx="21">
                  <c:v>533.45469192836435</c:v>
                </c:pt>
                <c:pt idx="22">
                  <c:v>530.921551472023</c:v>
                </c:pt>
                <c:pt idx="23">
                  <c:v>485.66326320696999</c:v>
                </c:pt>
                <c:pt idx="24">
                  <c:v>432.49057095331051</c:v>
                </c:pt>
                <c:pt idx="25">
                  <c:v>341.44919095683741</c:v>
                </c:pt>
                <c:pt idx="26">
                  <c:v>225.39973836388256</c:v>
                </c:pt>
                <c:pt idx="27">
                  <c:v>104.66497964843701</c:v>
                </c:pt>
                <c:pt idx="28">
                  <c:v>102.17500938062904</c:v>
                </c:pt>
                <c:pt idx="29">
                  <c:v>98.280273343966613</c:v>
                </c:pt>
                <c:pt idx="30">
                  <c:v>96.374893291568142</c:v>
                </c:pt>
                <c:pt idx="31">
                  <c:v>102.07847319398358</c:v>
                </c:pt>
                <c:pt idx="32">
                  <c:v>95.647772400878182</c:v>
                </c:pt>
                <c:pt idx="33">
                  <c:v>115.76526572435733</c:v>
                </c:pt>
                <c:pt idx="34">
                  <c:v>119.41092611396175</c:v>
                </c:pt>
                <c:pt idx="35">
                  <c:v>115.6092525123389</c:v>
                </c:pt>
                <c:pt idx="36">
                  <c:v>104.66497964843701</c:v>
                </c:pt>
                <c:pt idx="37">
                  <c:v>-56.656852379556852</c:v>
                </c:pt>
                <c:pt idx="38">
                  <c:v>-197.61399044672194</c:v>
                </c:pt>
                <c:pt idx="39">
                  <c:v>-296.04364538813024</c:v>
                </c:pt>
                <c:pt idx="40">
                  <c:v>-339.16886931480281</c:v>
                </c:pt>
                <c:pt idx="41">
                  <c:v>-314.09609474095447</c:v>
                </c:pt>
                <c:pt idx="42">
                  <c:v>-252.8795325537011</c:v>
                </c:pt>
                <c:pt idx="43">
                  <c:v>-145.89071182511532</c:v>
                </c:pt>
                <c:pt idx="44">
                  <c:v>-20.421554520839369</c:v>
                </c:pt>
                <c:pt idx="45">
                  <c:v>104.66497964843683</c:v>
                </c:pt>
                <c:pt idx="46">
                  <c:v>68.704871749058071</c:v>
                </c:pt>
                <c:pt idx="47">
                  <c:v>28.286414135066398</c:v>
                </c:pt>
                <c:pt idx="48">
                  <c:v>-4.1998467513340172</c:v>
                </c:pt>
                <c:pt idx="49">
                  <c:v>-23.221791036763282</c:v>
                </c:pt>
                <c:pt idx="50">
                  <c:v>-8.1646039348626367</c:v>
                </c:pt>
                <c:pt idx="51">
                  <c:v>6.5157726752520349</c:v>
                </c:pt>
                <c:pt idx="52">
                  <c:v>41.749553017760377</c:v>
                </c:pt>
                <c:pt idx="53">
                  <c:v>77.902931330704277</c:v>
                </c:pt>
                <c:pt idx="54">
                  <c:v>104.66497964843683</c:v>
                </c:pt>
                <c:pt idx="55">
                  <c:v>227.53673350924399</c:v>
                </c:pt>
                <c:pt idx="56">
                  <c:v>324.18067792575494</c:v>
                </c:pt>
                <c:pt idx="57">
                  <c:v>388.21869192836431</c:v>
                </c:pt>
                <c:pt idx="58">
                  <c:v>420.23055147202314</c:v>
                </c:pt>
                <c:pt idx="59">
                  <c:v>406.45966320697005</c:v>
                </c:pt>
                <c:pt idx="60">
                  <c:v>383.62777095331029</c:v>
                </c:pt>
                <c:pt idx="61">
                  <c:v>318.92879095683753</c:v>
                </c:pt>
                <c:pt idx="62">
                  <c:v>228.92773836388258</c:v>
                </c:pt>
                <c:pt idx="63">
                  <c:v>163.46497964843715</c:v>
                </c:pt>
                <c:pt idx="64">
                  <c:v>185.08300938062914</c:v>
                </c:pt>
                <c:pt idx="65">
                  <c:v>212.05827334396707</c:v>
                </c:pt>
                <c:pt idx="66">
                  <c:v>241.6108932915686</c:v>
                </c:pt>
                <c:pt idx="67">
                  <c:v>292.44347319398332</c:v>
                </c:pt>
                <c:pt idx="68">
                  <c:v>345.13617240087802</c:v>
                </c:pt>
                <c:pt idx="69">
                  <c:v>479.67846572435718</c:v>
                </c:pt>
                <c:pt idx="70">
                  <c:v>528.77652611396184</c:v>
                </c:pt>
                <c:pt idx="71">
                  <c:v>413.43125251233897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137-4358-8C03-7B8CC76867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10608"/>
        <c:axId val="198208944"/>
      </c:scatterChart>
      <c:valAx>
        <c:axId val="198210608"/>
        <c:scaling>
          <c:orientation val="minMax"/>
          <c:max val="7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α</a:t>
                </a:r>
                <a:r>
                  <a:rPr lang="ru-RU"/>
                  <a:t>, град. ПКВ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08944"/>
        <c:crosses val="autoZero"/>
        <c:crossBetween val="midCat"/>
        <c:majorUnit val="90"/>
      </c:valAx>
      <c:valAx>
        <c:axId val="19820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М,</a:t>
                </a:r>
                <a:r>
                  <a:rPr lang="ru-RU" baseline="0"/>
                  <a:t> Н</a:t>
                </a:r>
                <a:r>
                  <a:rPr lang="ru-RU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∙м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1.781270501704655E-2"/>
              <c:y val="0.465026947651366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1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Набегающие</a:t>
            </a:r>
            <a:r>
              <a:rPr lang="ru-RU" baseline="0"/>
              <a:t> моменты 2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1399689399722372E-2"/>
          <c:y val="0.10836643652595576"/>
          <c:w val="0.78310980375518469"/>
          <c:h val="0.815069887670382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'Главная динамическая таблица'!$AC$3:$AC$4</c:f>
              <c:strCache>
                <c:ptCount val="2"/>
                <c:pt idx="0">
                  <c:v>М-IIш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'Главная динамическая таблица'!$A$6:$A$77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'Главная динамическая таблица'!$AC$6:$AC$77</c:f>
              <c:numCache>
                <c:formatCode>0.000</c:formatCode>
                <c:ptCount val="72"/>
                <c:pt idx="0">
                  <c:v>392.1974694726556</c:v>
                </c:pt>
                <c:pt idx="1">
                  <c:v>1175.0105834949723</c:v>
                </c:pt>
                <c:pt idx="2">
                  <c:v>1827.4892166208119</c:v>
                </c:pt>
                <c:pt idx="3">
                  <c:v>1394.1204312362029</c:v>
                </c:pt>
                <c:pt idx="4">
                  <c:v>1117.6032351668155</c:v>
                </c:pt>
                <c:pt idx="5">
                  <c:v>944.55160329161436</c:v>
                </c:pt>
                <c:pt idx="6">
                  <c:v>896.53735378392469</c:v>
                </c:pt>
                <c:pt idx="7">
                  <c:v>883.55106468376493</c:v>
                </c:pt>
                <c:pt idx="8">
                  <c:v>756.91091114451274</c:v>
                </c:pt>
                <c:pt idx="9">
                  <c:v>509.79746947265528</c:v>
                </c:pt>
                <c:pt idx="10">
                  <c:v>1441.9692385036803</c:v>
                </c:pt>
                <c:pt idx="11">
                  <c:v>2188.6947530979442</c:v>
                </c:pt>
                <c:pt idx="12">
                  <c:v>1809.5554992128484</c:v>
                </c:pt>
                <c:pt idx="13">
                  <c:v>1522.4619846992482</c:v>
                </c:pt>
                <c:pt idx="14">
                  <c:v>1252.7890276686223</c:v>
                </c:pt>
                <c:pt idx="15">
                  <c:v>1013.474058151907</c:v>
                </c:pt>
                <c:pt idx="16">
                  <c:v>823.55314849617901</c:v>
                </c:pt>
                <c:pt idx="17">
                  <c:v>646.15580051264567</c:v>
                </c:pt>
                <c:pt idx="18">
                  <c:v>509.79746947265539</c:v>
                </c:pt>
                <c:pt idx="19">
                  <c:v>568.80223819955881</c:v>
                </c:pt>
                <c:pt idx="20">
                  <c:v>575.59281459773854</c:v>
                </c:pt>
                <c:pt idx="21">
                  <c:v>581.64213857414848</c:v>
                </c:pt>
                <c:pt idx="22">
                  <c:v>583.06328806901479</c:v>
                </c:pt>
                <c:pt idx="23">
                  <c:v>535.92734940740911</c:v>
                </c:pt>
                <c:pt idx="24">
                  <c:v>494.60680381548912</c:v>
                </c:pt>
                <c:pt idx="25">
                  <c:v>407.09345401381836</c:v>
                </c:pt>
                <c:pt idx="26">
                  <c:v>290.70136462005206</c:v>
                </c:pt>
                <c:pt idx="27">
                  <c:v>186.39746947265559</c:v>
                </c:pt>
                <c:pt idx="28">
                  <c:v>115.30058319085066</c:v>
                </c:pt>
                <c:pt idx="29">
                  <c:v>56.362278120605851</c:v>
                </c:pt>
                <c:pt idx="30">
                  <c:v>20.971070597503257</c:v>
                </c:pt>
                <c:pt idx="31">
                  <c:v>26.574038536582066</c:v>
                </c:pt>
                <c:pt idx="32">
                  <c:v>60.903725030400842</c:v>
                </c:pt>
                <c:pt idx="33">
                  <c:v>167.04849944750674</c:v>
                </c:pt>
                <c:pt idx="34">
                  <c:v>245.20957020140412</c:v>
                </c:pt>
                <c:pt idx="35">
                  <c:v>246.81247525191924</c:v>
                </c:pt>
                <c:pt idx="36">
                  <c:v>156.99746947265544</c:v>
                </c:pt>
                <c:pt idx="37">
                  <c:v>462.35458349497219</c:v>
                </c:pt>
                <c:pt idx="38">
                  <c:v>714.55221662081124</c:v>
                </c:pt>
                <c:pt idx="39">
                  <c:v>439.06143123620268</c:v>
                </c:pt>
                <c:pt idx="40">
                  <c:v>261.10773516681559</c:v>
                </c:pt>
                <c:pt idx="41">
                  <c:v>169.86160329161436</c:v>
                </c:pt>
                <c:pt idx="42">
                  <c:v>131.40235378392481</c:v>
                </c:pt>
                <c:pt idx="43">
                  <c:v>171.92406468376481</c:v>
                </c:pt>
                <c:pt idx="44">
                  <c:v>243.43991114451273</c:v>
                </c:pt>
                <c:pt idx="45">
                  <c:v>333.3974694726553</c:v>
                </c:pt>
                <c:pt idx="46">
                  <c:v>327.56223850368019</c:v>
                </c:pt>
                <c:pt idx="47">
                  <c:v>291.51275309794403</c:v>
                </c:pt>
                <c:pt idx="48">
                  <c:v>262.52749921284817</c:v>
                </c:pt>
                <c:pt idx="49">
                  <c:v>243.3414846992483</c:v>
                </c:pt>
                <c:pt idx="50">
                  <c:v>237.10722766862239</c:v>
                </c:pt>
                <c:pt idx="51">
                  <c:v>226.9946581519072</c:v>
                </c:pt>
                <c:pt idx="52">
                  <c:v>218.41294849617915</c:v>
                </c:pt>
                <c:pt idx="53">
                  <c:v>198.09980051264557</c:v>
                </c:pt>
                <c:pt idx="54">
                  <c:v>186.39746947265542</c:v>
                </c:pt>
                <c:pt idx="55">
                  <c:v>320.07823819955854</c:v>
                </c:pt>
                <c:pt idx="56">
                  <c:v>430.2098145977385</c:v>
                </c:pt>
                <c:pt idx="57">
                  <c:v>509.02413857414859</c:v>
                </c:pt>
                <c:pt idx="58">
                  <c:v>565.34978806901483</c:v>
                </c:pt>
                <c:pt idx="59">
                  <c:v>576.58754940740903</c:v>
                </c:pt>
                <c:pt idx="60">
                  <c:v>619.23340381548894</c:v>
                </c:pt>
                <c:pt idx="61">
                  <c:v>577.37825401381838</c:v>
                </c:pt>
                <c:pt idx="62">
                  <c:v>428.146364620052</c:v>
                </c:pt>
                <c:pt idx="63">
                  <c:v>215.79746947265565</c:v>
                </c:pt>
                <c:pt idx="64">
                  <c:v>641.41358319085066</c:v>
                </c:pt>
                <c:pt idx="65">
                  <c:v>1011.2742781206059</c:v>
                </c:pt>
                <c:pt idx="66">
                  <c:v>830.79407059750338</c:v>
                </c:pt>
                <c:pt idx="67">
                  <c:v>734.74653853658185</c:v>
                </c:pt>
                <c:pt idx="68">
                  <c:v>676.12812503040095</c:v>
                </c:pt>
                <c:pt idx="69">
                  <c:v>734.26269944750652</c:v>
                </c:pt>
                <c:pt idx="70">
                  <c:v>752.77117020140417</c:v>
                </c:pt>
                <c:pt idx="71">
                  <c:v>628.13047525191928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E15-46BD-A91F-080997E9BEB8}"/>
            </c:ext>
          </c:extLst>
        </c:ser>
        <c:ser>
          <c:idx val="1"/>
          <c:order val="1"/>
          <c:tx>
            <c:strRef>
              <c:f>'Главная динамическая таблица'!$AD$3:$AD$4</c:f>
              <c:strCache>
                <c:ptCount val="2"/>
                <c:pt idx="0">
                  <c:v>М-IIк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'Главная динамическая таблица'!$A$6:$A$77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'Главная динамическая таблица'!$AD$6:$AD$77</c:f>
              <c:numCache>
                <c:formatCode>0.000</c:formatCode>
                <c:ptCount val="72"/>
                <c:pt idx="0">
                  <c:v>620.92995929687402</c:v>
                </c:pt>
                <c:pt idx="1">
                  <c:v>1354.4520193695016</c:v>
                </c:pt>
                <c:pt idx="2">
                  <c:v>1942.7684236883451</c:v>
                </c:pt>
                <c:pt idx="3">
                  <c:v>1464.638507860536</c:v>
                </c:pt>
                <c:pt idx="4">
                  <c:v>1162.4403396484338</c:v>
                </c:pt>
                <c:pt idx="5">
                  <c:v>982.51130132418302</c:v>
                </c:pt>
                <c:pt idx="6">
                  <c:v>928.46024012155078</c:v>
                </c:pt>
                <c:pt idx="7">
                  <c:v>921.62484119264514</c:v>
                </c:pt>
                <c:pt idx="8">
                  <c:v>801.59537680986489</c:v>
                </c:pt>
                <c:pt idx="9">
                  <c:v>562.12995929687372</c:v>
                </c:pt>
                <c:pt idx="10">
                  <c:v>1555.7376052583022</c:v>
                </c:pt>
                <c:pt idx="11">
                  <c:v>2350.7850920608216</c:v>
                </c:pt>
                <c:pt idx="12">
                  <c:v>2003.6648451770304</c:v>
                </c:pt>
                <c:pt idx="13">
                  <c:v>1731.4747604352599</c:v>
                </c:pt>
                <c:pt idx="14">
                  <c:v>1453.5786592721074</c:v>
                </c:pt>
                <c:pt idx="15">
                  <c:v>1201.0543436285623</c:v>
                </c:pt>
                <c:pt idx="16">
                  <c:v>977.07874397459773</c:v>
                </c:pt>
                <c:pt idx="17">
                  <c:v>753.12266969458688</c:v>
                </c:pt>
                <c:pt idx="18">
                  <c:v>562.12995929687395</c:v>
                </c:pt>
                <c:pt idx="19">
                  <c:v>619.88974288987333</c:v>
                </c:pt>
                <c:pt idx="20">
                  <c:v>624.73295126972187</c:v>
                </c:pt>
                <c:pt idx="21">
                  <c:v>629.8295852199326</c:v>
                </c:pt>
                <c:pt idx="22">
                  <c:v>635.20502466600658</c:v>
                </c:pt>
                <c:pt idx="23">
                  <c:v>586.19143560784812</c:v>
                </c:pt>
                <c:pt idx="24">
                  <c:v>556.72303667766766</c:v>
                </c:pt>
                <c:pt idx="25">
                  <c:v>472.73771707079925</c:v>
                </c:pt>
                <c:pt idx="26">
                  <c:v>356.00299087622153</c:v>
                </c:pt>
                <c:pt idx="27">
                  <c:v>268.12995929687418</c:v>
                </c:pt>
                <c:pt idx="28">
                  <c:v>128.42615700107228</c:v>
                </c:pt>
                <c:pt idx="29">
                  <c:v>14.444282897245088</c:v>
                </c:pt>
                <c:pt idx="30">
                  <c:v>-54.432752096561629</c:v>
                </c:pt>
                <c:pt idx="31">
                  <c:v>-48.930396120819452</c:v>
                </c:pt>
                <c:pt idx="32">
                  <c:v>26.159677659923503</c:v>
                </c:pt>
                <c:pt idx="33">
                  <c:v>218.33173317065615</c:v>
                </c:pt>
                <c:pt idx="34">
                  <c:v>371.00821428884649</c:v>
                </c:pt>
                <c:pt idx="35">
                  <c:v>378.01569799149956</c:v>
                </c:pt>
                <c:pt idx="36">
                  <c:v>209.32995929687382</c:v>
                </c:pt>
                <c:pt idx="37">
                  <c:v>981.36601936950126</c:v>
                </c:pt>
                <c:pt idx="38">
                  <c:v>1626.7184236883443</c:v>
                </c:pt>
                <c:pt idx="39">
                  <c:v>1174.1665078605356</c:v>
                </c:pt>
                <c:pt idx="40">
                  <c:v>861.38433964843398</c:v>
                </c:pt>
                <c:pt idx="41">
                  <c:v>653.81930132418324</c:v>
                </c:pt>
                <c:pt idx="42">
                  <c:v>515.68424012155072</c:v>
                </c:pt>
                <c:pt idx="43">
                  <c:v>489.73884119264494</c:v>
                </c:pt>
                <c:pt idx="44">
                  <c:v>507.30137680986485</c:v>
                </c:pt>
                <c:pt idx="45">
                  <c:v>562.12995929687372</c:v>
                </c:pt>
                <c:pt idx="46">
                  <c:v>586.41960525830234</c:v>
                </c:pt>
                <c:pt idx="47">
                  <c:v>554.73909206082158</c:v>
                </c:pt>
                <c:pt idx="48">
                  <c:v>529.25484517703035</c:v>
                </c:pt>
                <c:pt idx="49">
                  <c:v>509.90476043525985</c:v>
                </c:pt>
                <c:pt idx="50">
                  <c:v>482.37905927210744</c:v>
                </c:pt>
                <c:pt idx="51">
                  <c:v>447.47354362856237</c:v>
                </c:pt>
                <c:pt idx="52">
                  <c:v>395.07634397459793</c:v>
                </c:pt>
                <c:pt idx="53">
                  <c:v>318.29666969458685</c:v>
                </c:pt>
                <c:pt idx="54">
                  <c:v>268.12995929687395</c:v>
                </c:pt>
                <c:pt idx="55">
                  <c:v>412.61974288987312</c:v>
                </c:pt>
                <c:pt idx="56">
                  <c:v>536.23895126972207</c:v>
                </c:pt>
                <c:pt idx="57">
                  <c:v>629.82958521993282</c:v>
                </c:pt>
                <c:pt idx="58">
                  <c:v>710.46902466600659</c:v>
                </c:pt>
                <c:pt idx="59">
                  <c:v>746.71543560784812</c:v>
                </c:pt>
                <c:pt idx="60">
                  <c:v>854.83903667766754</c:v>
                </c:pt>
                <c:pt idx="61">
                  <c:v>835.82771707079928</c:v>
                </c:pt>
                <c:pt idx="62">
                  <c:v>627.36499087622144</c:v>
                </c:pt>
                <c:pt idx="63">
                  <c:v>268.12995929687418</c:v>
                </c:pt>
                <c:pt idx="64">
                  <c:v>1097.7441570010722</c:v>
                </c:pt>
                <c:pt idx="65">
                  <c:v>1810.4902828972449</c:v>
                </c:pt>
                <c:pt idx="66">
                  <c:v>1419.9772479034382</c:v>
                </c:pt>
                <c:pt idx="67">
                  <c:v>1177.0496038791803</c:v>
                </c:pt>
                <c:pt idx="68">
                  <c:v>1007.1200776599239</c:v>
                </c:pt>
                <c:pt idx="69">
                  <c:v>988.8469331706558</c:v>
                </c:pt>
                <c:pt idx="70">
                  <c:v>976.76581428884651</c:v>
                </c:pt>
                <c:pt idx="71">
                  <c:v>842.82969799149942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E15-46BD-A91F-080997E9BE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10608"/>
        <c:axId val="198208944"/>
      </c:scatterChart>
      <c:valAx>
        <c:axId val="198210608"/>
        <c:scaling>
          <c:orientation val="minMax"/>
          <c:max val="7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α</a:t>
                </a:r>
                <a:r>
                  <a:rPr lang="ru-RU"/>
                  <a:t>, град. ПКВ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08944"/>
        <c:crosses val="autoZero"/>
        <c:crossBetween val="midCat"/>
        <c:majorUnit val="90"/>
      </c:valAx>
      <c:valAx>
        <c:axId val="19820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М,</a:t>
                </a:r>
                <a:r>
                  <a:rPr lang="ru-RU" baseline="0"/>
                  <a:t> Н</a:t>
                </a:r>
                <a:r>
                  <a:rPr lang="ru-RU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∙м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1.781270501704655E-2"/>
              <c:y val="0.465026947651366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1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Набегающие</a:t>
            </a:r>
            <a:r>
              <a:rPr lang="ru-RU" baseline="0"/>
              <a:t> моменты 3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1399689399722372E-2"/>
          <c:y val="0.10836643652595576"/>
          <c:w val="0.78310980375518469"/>
          <c:h val="0.815069887670382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'Главная динамическая таблица'!$AO$3:$AO$4</c:f>
              <c:strCache>
                <c:ptCount val="2"/>
                <c:pt idx="0">
                  <c:v>М-IIIш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'Главная динамическая таблица'!$A$6:$A$77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'Главная динамическая таблица'!$AO$6:$AO$77</c:f>
              <c:numCache>
                <c:formatCode>0.000</c:formatCode>
                <c:ptCount val="72"/>
                <c:pt idx="0">
                  <c:v>673.26244912109257</c:v>
                </c:pt>
                <c:pt idx="1">
                  <c:v>1405.5395240598161</c:v>
                </c:pt>
                <c:pt idx="2">
                  <c:v>1991.9085603603285</c:v>
                </c:pt>
                <c:pt idx="3">
                  <c:v>1512.8259545063202</c:v>
                </c:pt>
                <c:pt idx="4">
                  <c:v>1213.4795762454255</c:v>
                </c:pt>
                <c:pt idx="5">
                  <c:v>1030.3351875246221</c:v>
                </c:pt>
                <c:pt idx="6">
                  <c:v>986.34287298372942</c:v>
                </c:pt>
                <c:pt idx="7">
                  <c:v>981.33030424962601</c:v>
                </c:pt>
                <c:pt idx="8">
                  <c:v>859.40000306603429</c:v>
                </c:pt>
                <c:pt idx="9">
                  <c:v>614.46244912109228</c:v>
                </c:pt>
                <c:pt idx="10">
                  <c:v>1527.4091790685238</c:v>
                </c:pt>
                <c:pt idx="11">
                  <c:v>2251.9780968374607</c:v>
                </c:pt>
                <c:pt idx="12">
                  <c:v>1855.6430224829653</c:v>
                </c:pt>
                <c:pt idx="13">
                  <c:v>1561.8903257778584</c:v>
                </c:pt>
                <c:pt idx="14">
                  <c:v>1296.5306119016302</c:v>
                </c:pt>
                <c:pt idx="15">
                  <c:v>1074.6145773517117</c:v>
                </c:pt>
                <c:pt idx="16">
                  <c:v>904.13338806204001</c:v>
                </c:pt>
                <c:pt idx="17">
                  <c:v>742.91189243416716</c:v>
                </c:pt>
                <c:pt idx="18">
                  <c:v>614.46244912109239</c:v>
                </c:pt>
                <c:pt idx="19">
                  <c:v>654.24217876440241</c:v>
                </c:pt>
                <c:pt idx="20">
                  <c:v>638.87615833725511</c:v>
                </c:pt>
                <c:pt idx="21">
                  <c:v>627.72966184426559</c:v>
                </c:pt>
                <c:pt idx="22">
                  <c:v>623.59412914762493</c:v>
                </c:pt>
                <c:pt idx="23">
                  <c:v>582.10913364041676</c:v>
                </c:pt>
                <c:pt idx="24">
                  <c:v>559.98092301529368</c:v>
                </c:pt>
                <c:pt idx="25">
                  <c:v>493.61249357967944</c:v>
                </c:pt>
                <c:pt idx="26">
                  <c:v>394.95445654157368</c:v>
                </c:pt>
                <c:pt idx="27">
                  <c:v>320.46244912109262</c:v>
                </c:pt>
                <c:pt idx="28">
                  <c:v>242.19452375569426</c:v>
                </c:pt>
                <c:pt idx="29">
                  <c:v>176.53462186012257</c:v>
                </c:pt>
                <c:pt idx="30">
                  <c:v>139.67659386762051</c:v>
                </c:pt>
                <c:pt idx="31">
                  <c:v>161.18487961519213</c:v>
                </c:pt>
                <c:pt idx="32">
                  <c:v>229.38950926340851</c:v>
                </c:pt>
                <c:pt idx="33">
                  <c:v>410.14561864731127</c:v>
                </c:pt>
                <c:pt idx="34">
                  <c:v>530.47260976726523</c:v>
                </c:pt>
                <c:pt idx="35">
                  <c:v>492.47956717344084</c:v>
                </c:pt>
                <c:pt idx="36">
                  <c:v>291.06244912109241</c:v>
                </c:pt>
                <c:pt idx="37">
                  <c:v>1073.9075240598158</c:v>
                </c:pt>
                <c:pt idx="38">
                  <c:v>1732.7475603603277</c:v>
                </c:pt>
                <c:pt idx="39">
                  <c:v>1294.9719545063199</c:v>
                </c:pt>
                <c:pt idx="40">
                  <c:v>1007.6060762454256</c:v>
                </c:pt>
                <c:pt idx="41">
                  <c:v>826.38738752462223</c:v>
                </c:pt>
                <c:pt idx="42">
                  <c:v>755.52347298372933</c:v>
                </c:pt>
                <c:pt idx="43">
                  <c:v>754.12710424962586</c:v>
                </c:pt>
                <c:pt idx="44">
                  <c:v>714.01700306603436</c:v>
                </c:pt>
                <c:pt idx="45">
                  <c:v>643.86244912109225</c:v>
                </c:pt>
                <c:pt idx="46">
                  <c:v>1084.2041790685239</c:v>
                </c:pt>
                <c:pt idx="47">
                  <c:v>1410.8440968374607</c:v>
                </c:pt>
                <c:pt idx="48">
                  <c:v>1191.0560224829653</c:v>
                </c:pt>
                <c:pt idx="49">
                  <c:v>1046.2878257778584</c:v>
                </c:pt>
                <c:pt idx="50">
                  <c:v>935.67501190163034</c:v>
                </c:pt>
                <c:pt idx="51">
                  <c:v>879.78077735171178</c:v>
                </c:pt>
                <c:pt idx="52">
                  <c:v>817.81498806204036</c:v>
                </c:pt>
                <c:pt idx="53">
                  <c:v>674.4098924341672</c:v>
                </c:pt>
                <c:pt idx="54">
                  <c:v>496.86244912109237</c:v>
                </c:pt>
                <c:pt idx="55">
                  <c:v>1076.7201787644021</c:v>
                </c:pt>
                <c:pt idx="56">
                  <c:v>1549.5411583372552</c:v>
                </c:pt>
                <c:pt idx="57">
                  <c:v>1437.5526618442659</c:v>
                </c:pt>
                <c:pt idx="58">
                  <c:v>1367.193629147625</c:v>
                </c:pt>
                <c:pt idx="59">
                  <c:v>1272.7151336404168</c:v>
                </c:pt>
                <c:pt idx="60">
                  <c:v>1267.7859230152935</c:v>
                </c:pt>
                <c:pt idx="61">
                  <c:v>1170.8414935796795</c:v>
                </c:pt>
                <c:pt idx="62">
                  <c:v>896.95945654157367</c:v>
                </c:pt>
                <c:pt idx="63">
                  <c:v>496.8624491210926</c:v>
                </c:pt>
                <c:pt idx="64">
                  <c:v>1356.6015237556944</c:v>
                </c:pt>
                <c:pt idx="65">
                  <c:v>2073.7166218601224</c:v>
                </c:pt>
                <c:pt idx="66">
                  <c:v>1686.7045938676204</c:v>
                </c:pt>
                <c:pt idx="67">
                  <c:v>1442.5103796151918</c:v>
                </c:pt>
                <c:pt idx="68">
                  <c:v>1249.9517092634089</c:v>
                </c:pt>
                <c:pt idx="69">
                  <c:v>1205.092218647311</c:v>
                </c:pt>
                <c:pt idx="70">
                  <c:v>1147.4904097672652</c:v>
                </c:pt>
                <c:pt idx="71">
                  <c:v>955.52956717344068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73CF-4FC9-B697-16941A507C25}"/>
            </c:ext>
          </c:extLst>
        </c:ser>
        <c:ser>
          <c:idx val="1"/>
          <c:order val="1"/>
          <c:tx>
            <c:strRef>
              <c:f>'Главная динамическая таблица'!$AP$3:$AP$4</c:f>
              <c:strCache>
                <c:ptCount val="2"/>
                <c:pt idx="0">
                  <c:v>М-IIIк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'Главная динамическая таблица'!$A$6:$A$77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'Главная динамическая таблица'!$AP$6:$AP$78</c:f>
              <c:numCache>
                <c:formatCode>0.000</c:formatCode>
                <c:ptCount val="73"/>
                <c:pt idx="0">
                  <c:v>725.59493894531101</c:v>
                </c:pt>
                <c:pt idx="1">
                  <c:v>1456.6270287501306</c:v>
                </c:pt>
                <c:pt idx="2">
                  <c:v>2041.0486970323118</c:v>
                </c:pt>
                <c:pt idx="3">
                  <c:v>1561.0134011521043</c:v>
                </c:pt>
                <c:pt idx="4">
                  <c:v>1264.5188128424174</c:v>
                </c:pt>
                <c:pt idx="5">
                  <c:v>1078.1590737250613</c:v>
                </c:pt>
                <c:pt idx="6">
                  <c:v>1044.2255058459082</c:v>
                </c:pt>
                <c:pt idx="7">
                  <c:v>1041.0357673066069</c:v>
                </c:pt>
                <c:pt idx="8">
                  <c:v>917.2046293222038</c:v>
                </c:pt>
                <c:pt idx="9">
                  <c:v>666.79493894531072</c:v>
                </c:pt>
                <c:pt idx="10">
                  <c:v>1499.0807528787454</c:v>
                </c:pt>
                <c:pt idx="11">
                  <c:v>2153.1711016140998</c:v>
                </c:pt>
                <c:pt idx="12">
                  <c:v>1707.6211997889002</c:v>
                </c:pt>
                <c:pt idx="13">
                  <c:v>1392.3058911204571</c:v>
                </c:pt>
                <c:pt idx="14">
                  <c:v>1139.482564531153</c:v>
                </c:pt>
                <c:pt idx="15">
                  <c:v>948.17481107486117</c:v>
                </c:pt>
                <c:pt idx="16">
                  <c:v>831.18803214948241</c:v>
                </c:pt>
                <c:pt idx="17">
                  <c:v>732.70111517374755</c:v>
                </c:pt>
                <c:pt idx="18">
                  <c:v>666.79493894531083</c:v>
                </c:pt>
                <c:pt idx="19">
                  <c:v>688.59461463893138</c:v>
                </c:pt>
                <c:pt idx="20">
                  <c:v>653.01936540478823</c:v>
                </c:pt>
                <c:pt idx="21">
                  <c:v>625.62973846859859</c:v>
                </c:pt>
                <c:pt idx="22">
                  <c:v>611.98323362924327</c:v>
                </c:pt>
                <c:pt idx="23">
                  <c:v>578.02683167298551</c:v>
                </c:pt>
                <c:pt idx="24">
                  <c:v>563.2388093529197</c:v>
                </c:pt>
                <c:pt idx="25">
                  <c:v>514.48727008855963</c:v>
                </c:pt>
                <c:pt idx="26">
                  <c:v>433.90592220692582</c:v>
                </c:pt>
                <c:pt idx="27">
                  <c:v>372.794938945311</c:v>
                </c:pt>
                <c:pt idx="28">
                  <c:v>355.96289051031624</c:v>
                </c:pt>
                <c:pt idx="29">
                  <c:v>338.62496082300004</c:v>
                </c:pt>
                <c:pt idx="30">
                  <c:v>333.78593983180269</c:v>
                </c:pt>
                <c:pt idx="31">
                  <c:v>371.30015535120367</c:v>
                </c:pt>
                <c:pt idx="32">
                  <c:v>432.61934086689354</c:v>
                </c:pt>
                <c:pt idx="33">
                  <c:v>601.95950412396644</c:v>
                </c:pt>
                <c:pt idx="34">
                  <c:v>689.93700524568408</c:v>
                </c:pt>
                <c:pt idx="35">
                  <c:v>606.94343635538212</c:v>
                </c:pt>
                <c:pt idx="36">
                  <c:v>372.79493894531095</c:v>
                </c:pt>
                <c:pt idx="37">
                  <c:v>1166.4490287501303</c:v>
                </c:pt>
                <c:pt idx="38">
                  <c:v>1838.7766970323114</c:v>
                </c:pt>
                <c:pt idx="39">
                  <c:v>1415.7774011521042</c:v>
                </c:pt>
                <c:pt idx="40">
                  <c:v>1153.8278128424172</c:v>
                </c:pt>
                <c:pt idx="41">
                  <c:v>998.95547372506121</c:v>
                </c:pt>
                <c:pt idx="42">
                  <c:v>995.36270584590784</c:v>
                </c:pt>
                <c:pt idx="43">
                  <c:v>1018.5153673066068</c:v>
                </c:pt>
                <c:pt idx="44">
                  <c:v>920.73262932220382</c:v>
                </c:pt>
                <c:pt idx="45">
                  <c:v>725.5949389453109</c:v>
                </c:pt>
                <c:pt idx="46">
                  <c:v>1581.9887528787456</c:v>
                </c:pt>
                <c:pt idx="47">
                  <c:v>2266.9491016141001</c:v>
                </c:pt>
                <c:pt idx="48">
                  <c:v>1852.8571997889003</c:v>
                </c:pt>
                <c:pt idx="49">
                  <c:v>1582.6708911204569</c:v>
                </c:pt>
                <c:pt idx="50">
                  <c:v>1388.9709645311532</c:v>
                </c:pt>
                <c:pt idx="51">
                  <c:v>1312.088011074861</c:v>
                </c:pt>
                <c:pt idx="52">
                  <c:v>1240.5536321494826</c:v>
                </c:pt>
                <c:pt idx="53">
                  <c:v>1030.5231151737476</c:v>
                </c:pt>
                <c:pt idx="54">
                  <c:v>725.59493894531079</c:v>
                </c:pt>
                <c:pt idx="55">
                  <c:v>1740.8206146389314</c:v>
                </c:pt>
                <c:pt idx="56">
                  <c:v>2562.8433654047885</c:v>
                </c:pt>
                <c:pt idx="57">
                  <c:v>2245.2757384685992</c:v>
                </c:pt>
                <c:pt idx="58">
                  <c:v>2023.9182336292433</c:v>
                </c:pt>
                <c:pt idx="59">
                  <c:v>1798.7148316729854</c:v>
                </c:pt>
                <c:pt idx="60">
                  <c:v>1680.7328093529193</c:v>
                </c:pt>
                <c:pt idx="61">
                  <c:v>1505.8552700885596</c:v>
                </c:pt>
                <c:pt idx="62">
                  <c:v>1166.5539222069258</c:v>
                </c:pt>
                <c:pt idx="63">
                  <c:v>725.59493894531101</c:v>
                </c:pt>
                <c:pt idx="64">
                  <c:v>1615.4588905103165</c:v>
                </c:pt>
                <c:pt idx="65">
                  <c:v>2336.9429608230002</c:v>
                </c:pt>
                <c:pt idx="66">
                  <c:v>1953.4319398318025</c:v>
                </c:pt>
                <c:pt idx="67">
                  <c:v>1707.9711553512034</c:v>
                </c:pt>
                <c:pt idx="68">
                  <c:v>1492.7833408668939</c:v>
                </c:pt>
                <c:pt idx="69">
                  <c:v>1421.3375041239663</c:v>
                </c:pt>
                <c:pt idx="70">
                  <c:v>1318.2150052456839</c:v>
                </c:pt>
                <c:pt idx="71">
                  <c:v>1068.2294363553819</c:v>
                </c:pt>
                <c:pt idx="72">
                  <c:v>725.59493894531101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73CF-4FC9-B697-16941A507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10608"/>
        <c:axId val="198208944"/>
      </c:scatterChart>
      <c:valAx>
        <c:axId val="198210608"/>
        <c:scaling>
          <c:orientation val="minMax"/>
          <c:max val="7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α</a:t>
                </a:r>
                <a:r>
                  <a:rPr lang="ru-RU"/>
                  <a:t>, град. ПКВ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08944"/>
        <c:crosses val="autoZero"/>
        <c:crossBetween val="midCat"/>
        <c:majorUnit val="90"/>
      </c:valAx>
      <c:valAx>
        <c:axId val="19820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М,</a:t>
                </a:r>
                <a:r>
                  <a:rPr lang="ru-RU" baseline="0"/>
                  <a:t> Н</a:t>
                </a:r>
                <a:r>
                  <a:rPr lang="ru-RU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∙м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1.781270501704655E-2"/>
              <c:y val="0.465026947651366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1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Набегающие</a:t>
            </a:r>
            <a:r>
              <a:rPr lang="ru-RU" baseline="0"/>
              <a:t> моменты 4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1399689399722372E-2"/>
          <c:y val="0.10836643652595576"/>
          <c:w val="0.78310980375518469"/>
          <c:h val="0.81506988767038258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'Главная динамическая таблица'!$BA$3:$BA$4</c:f>
              <c:strCache>
                <c:ptCount val="2"/>
                <c:pt idx="0">
                  <c:v>М-IVш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'Главная динамическая таблица'!$A$6:$A$78</c:f>
              <c:numCache>
                <c:formatCode>General</c:formatCode>
                <c:ptCount val="73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</c:numCache>
            </c:numRef>
          </c:xVal>
          <c:yVal>
            <c:numRef>
              <c:f>'Главная динамическая таблица'!$BA$6:$BA$78</c:f>
              <c:numCache>
                <c:formatCode>0.000</c:formatCode>
                <c:ptCount val="73"/>
                <c:pt idx="0">
                  <c:v>777.92742876952946</c:v>
                </c:pt>
                <c:pt idx="1">
                  <c:v>1570.3953955047527</c:v>
                </c:pt>
                <c:pt idx="2">
                  <c:v>2203.1390359951893</c:v>
                </c:pt>
                <c:pt idx="3">
                  <c:v>1755.1227471162865</c:v>
                </c:pt>
                <c:pt idx="4">
                  <c:v>1474.6340885784291</c:v>
                </c:pt>
                <c:pt idx="5">
                  <c:v>1281.3889053285463</c:v>
                </c:pt>
                <c:pt idx="6">
                  <c:v>1236.0393913225632</c:v>
                </c:pt>
                <c:pt idx="7">
                  <c:v>1200.5001627850256</c:v>
                </c:pt>
                <c:pt idx="8">
                  <c:v>1031.6684985041452</c:v>
                </c:pt>
                <c:pt idx="9">
                  <c:v>748.52742876952925</c:v>
                </c:pt>
                <c:pt idx="10">
                  <c:v>1591.6222575690599</c:v>
                </c:pt>
                <c:pt idx="11">
                  <c:v>2259.2002382860833</c:v>
                </c:pt>
                <c:pt idx="12">
                  <c:v>1828.4266464346845</c:v>
                </c:pt>
                <c:pt idx="13">
                  <c:v>1538.5276277174487</c:v>
                </c:pt>
                <c:pt idx="14">
                  <c:v>1312.050650731592</c:v>
                </c:pt>
                <c:pt idx="15">
                  <c:v>1188.0140439370398</c:v>
                </c:pt>
                <c:pt idx="16">
                  <c:v>1095.5762952064633</c:v>
                </c:pt>
                <c:pt idx="17">
                  <c:v>939.41674142991701</c:v>
                </c:pt>
                <c:pt idx="18">
                  <c:v>748.52742876952937</c:v>
                </c:pt>
                <c:pt idx="19">
                  <c:v>1186.3791884491529</c:v>
                </c:pt>
                <c:pt idx="20">
                  <c:v>1509.1243701814274</c:v>
                </c:pt>
                <c:pt idx="21">
                  <c:v>1287.4309157745336</c:v>
                </c:pt>
                <c:pt idx="22">
                  <c:v>1148.3662989718418</c:v>
                </c:pt>
                <c:pt idx="23">
                  <c:v>1031.3227843025084</c:v>
                </c:pt>
                <c:pt idx="24">
                  <c:v>995.54604307606905</c:v>
                </c:pt>
                <c:pt idx="25">
                  <c:v>937.22591417600199</c:v>
                </c:pt>
                <c:pt idx="26">
                  <c:v>790.01914494650612</c:v>
                </c:pt>
                <c:pt idx="27">
                  <c:v>601.52742876952948</c:v>
                </c:pt>
                <c:pt idx="28">
                  <c:v>1020.0633263848454</c:v>
                </c:pt>
                <c:pt idx="29">
                  <c:v>1351.9271678905334</c:v>
                </c:pt>
                <c:pt idx="30">
                  <c:v>1141.5090164561357</c:v>
                </c:pt>
                <c:pt idx="31">
                  <c:v>1028.0247598328219</c:v>
                </c:pt>
                <c:pt idx="32">
                  <c:v>958.61903889946211</c:v>
                </c:pt>
                <c:pt idx="33">
                  <c:v>1014.9063904615923</c:v>
                </c:pt>
                <c:pt idx="34">
                  <c:v>1024.9507817545641</c:v>
                </c:pt>
                <c:pt idx="35">
                  <c:v>876.53790202073424</c:v>
                </c:pt>
                <c:pt idx="36">
                  <c:v>601.52742876952937</c:v>
                </c:pt>
                <c:pt idx="37">
                  <c:v>1425.3063955047523</c:v>
                </c:pt>
                <c:pt idx="38">
                  <c:v>2102.0030359951888</c:v>
                </c:pt>
                <c:pt idx="39">
                  <c:v>1682.5047471162864</c:v>
                </c:pt>
                <c:pt idx="40">
                  <c:v>1419.2885885784287</c:v>
                </c:pt>
                <c:pt idx="41">
                  <c:v>1241.7871053285462</c:v>
                </c:pt>
                <c:pt idx="42">
                  <c:v>1211.6079913225631</c:v>
                </c:pt>
                <c:pt idx="43">
                  <c:v>1189.2399627850255</c:v>
                </c:pt>
                <c:pt idx="44">
                  <c:v>1033.4324985041451</c:v>
                </c:pt>
                <c:pt idx="45">
                  <c:v>777.92742876952946</c:v>
                </c:pt>
                <c:pt idx="46">
                  <c:v>1633.0762575690601</c:v>
                </c:pt>
                <c:pt idx="47">
                  <c:v>2316.0892382860834</c:v>
                </c:pt>
                <c:pt idx="48">
                  <c:v>1901.0446464346844</c:v>
                </c:pt>
                <c:pt idx="49">
                  <c:v>1633.7101277174486</c:v>
                </c:pt>
                <c:pt idx="50">
                  <c:v>1436.7948507315923</c:v>
                </c:pt>
                <c:pt idx="51">
                  <c:v>1369.9706439370398</c:v>
                </c:pt>
                <c:pt idx="52">
                  <c:v>1300.2590952064634</c:v>
                </c:pt>
                <c:pt idx="53">
                  <c:v>1088.3277414299171</c:v>
                </c:pt>
                <c:pt idx="54">
                  <c:v>777.92742876952934</c:v>
                </c:pt>
                <c:pt idx="55">
                  <c:v>1712.492188449153</c:v>
                </c:pt>
                <c:pt idx="56">
                  <c:v>2464.0363701814276</c:v>
                </c:pt>
                <c:pt idx="57">
                  <c:v>2097.2539157745341</c:v>
                </c:pt>
                <c:pt idx="58">
                  <c:v>1854.333798971842</c:v>
                </c:pt>
                <c:pt idx="59">
                  <c:v>1641.6667843025082</c:v>
                </c:pt>
                <c:pt idx="60">
                  <c:v>1554.2930430760687</c:v>
                </c:pt>
                <c:pt idx="61">
                  <c:v>1432.9099141760018</c:v>
                </c:pt>
                <c:pt idx="62">
                  <c:v>1156.3431449465061</c:v>
                </c:pt>
                <c:pt idx="63">
                  <c:v>777.92742876952946</c:v>
                </c:pt>
                <c:pt idx="64">
                  <c:v>1649.8113263848454</c:v>
                </c:pt>
                <c:pt idx="65">
                  <c:v>2351.0861678905335</c:v>
                </c:pt>
                <c:pt idx="66">
                  <c:v>1951.3320164561355</c:v>
                </c:pt>
                <c:pt idx="67">
                  <c:v>1696.3602598328218</c:v>
                </c:pt>
                <c:pt idx="68">
                  <c:v>1488.7010388994627</c:v>
                </c:pt>
                <c:pt idx="69">
                  <c:v>1424.5953904615922</c:v>
                </c:pt>
                <c:pt idx="70">
                  <c:v>1339.089781754564</c:v>
                </c:pt>
                <c:pt idx="71">
                  <c:v>1107.180902020734</c:v>
                </c:pt>
                <c:pt idx="72">
                  <c:v>777.92742876952946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78F-4EC4-847E-1DB5B3ED454C}"/>
            </c:ext>
          </c:extLst>
        </c:ser>
        <c:ser>
          <c:idx val="1"/>
          <c:order val="1"/>
          <c:tx>
            <c:strRef>
              <c:f>'Главная динамическая таблица'!$BB$3:$BB$4</c:f>
              <c:strCache>
                <c:ptCount val="2"/>
                <c:pt idx="0">
                  <c:v>М-IVк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'Главная динамическая таблица'!$A$6:$A$78</c:f>
              <c:numCache>
                <c:formatCode>General</c:formatCode>
                <c:ptCount val="73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</c:numCache>
            </c:numRef>
          </c:xVal>
          <c:yVal>
            <c:numRef>
              <c:f>'Главная динамическая таблица'!$BB$6:$BB$78</c:f>
              <c:numCache>
                <c:formatCode>0.000</c:formatCode>
                <c:ptCount val="73"/>
                <c:pt idx="0">
                  <c:v>830.2599185937479</c:v>
                </c:pt>
                <c:pt idx="1">
                  <c:v>1684.1637622593746</c:v>
                </c:pt>
                <c:pt idx="2">
                  <c:v>2365.2293749580667</c:v>
                </c:pt>
                <c:pt idx="3">
                  <c:v>1949.2320930804685</c:v>
                </c:pt>
                <c:pt idx="4">
                  <c:v>1684.7493643144405</c:v>
                </c:pt>
                <c:pt idx="5">
                  <c:v>1484.6187369320314</c:v>
                </c:pt>
                <c:pt idx="6">
                  <c:v>1427.8532767992185</c:v>
                </c:pt>
                <c:pt idx="7">
                  <c:v>1359.9645582634444</c:v>
                </c:pt>
                <c:pt idx="8">
                  <c:v>1146.1323676860864</c:v>
                </c:pt>
                <c:pt idx="9">
                  <c:v>830.2599185937479</c:v>
                </c:pt>
                <c:pt idx="10">
                  <c:v>1684.1637622593746</c:v>
                </c:pt>
                <c:pt idx="11">
                  <c:v>2365.2293749580667</c:v>
                </c:pt>
                <c:pt idx="12">
                  <c:v>1949.2320930804688</c:v>
                </c:pt>
                <c:pt idx="13">
                  <c:v>1684.7493643144403</c:v>
                </c:pt>
                <c:pt idx="14">
                  <c:v>1484.618736932031</c:v>
                </c:pt>
                <c:pt idx="15">
                  <c:v>1427.8532767992183</c:v>
                </c:pt>
                <c:pt idx="16">
                  <c:v>1359.9645582634444</c:v>
                </c:pt>
                <c:pt idx="17">
                  <c:v>1146.1323676860866</c:v>
                </c:pt>
                <c:pt idx="18">
                  <c:v>830.25991859374801</c:v>
                </c:pt>
                <c:pt idx="19">
                  <c:v>1684.1637622593746</c:v>
                </c:pt>
                <c:pt idx="20">
                  <c:v>2365.2293749580667</c:v>
                </c:pt>
                <c:pt idx="21">
                  <c:v>1949.2320930804685</c:v>
                </c:pt>
                <c:pt idx="22">
                  <c:v>1684.7493643144403</c:v>
                </c:pt>
                <c:pt idx="23">
                  <c:v>1484.6187369320312</c:v>
                </c:pt>
                <c:pt idx="24">
                  <c:v>1427.8532767992183</c:v>
                </c:pt>
                <c:pt idx="25">
                  <c:v>1359.9645582634444</c:v>
                </c:pt>
                <c:pt idx="26">
                  <c:v>1146.1323676860864</c:v>
                </c:pt>
                <c:pt idx="27">
                  <c:v>830.2599185937479</c:v>
                </c:pt>
                <c:pt idx="28">
                  <c:v>1684.1637622593744</c:v>
                </c:pt>
                <c:pt idx="29">
                  <c:v>2365.2293749580667</c:v>
                </c:pt>
                <c:pt idx="30">
                  <c:v>1949.232093080469</c:v>
                </c:pt>
                <c:pt idx="31">
                  <c:v>1684.7493643144403</c:v>
                </c:pt>
                <c:pt idx="32">
                  <c:v>1484.6187369320307</c:v>
                </c:pt>
                <c:pt idx="33">
                  <c:v>1427.8532767992183</c:v>
                </c:pt>
                <c:pt idx="34">
                  <c:v>1359.9645582634444</c:v>
                </c:pt>
                <c:pt idx="35">
                  <c:v>1146.1323676860866</c:v>
                </c:pt>
                <c:pt idx="36">
                  <c:v>830.2599185937479</c:v>
                </c:pt>
                <c:pt idx="37">
                  <c:v>1684.1637622593746</c:v>
                </c:pt>
                <c:pt idx="38">
                  <c:v>2365.2293749580667</c:v>
                </c:pt>
                <c:pt idx="39">
                  <c:v>1949.2320930804685</c:v>
                </c:pt>
                <c:pt idx="40">
                  <c:v>1684.7493643144403</c:v>
                </c:pt>
                <c:pt idx="41">
                  <c:v>1484.6187369320312</c:v>
                </c:pt>
                <c:pt idx="42">
                  <c:v>1427.8532767992183</c:v>
                </c:pt>
                <c:pt idx="43">
                  <c:v>1359.9645582634441</c:v>
                </c:pt>
                <c:pt idx="44">
                  <c:v>1146.1323676860864</c:v>
                </c:pt>
                <c:pt idx="45">
                  <c:v>830.2599185937479</c:v>
                </c:pt>
                <c:pt idx="46">
                  <c:v>1684.1637622593746</c:v>
                </c:pt>
                <c:pt idx="47">
                  <c:v>2365.2293749580667</c:v>
                </c:pt>
                <c:pt idx="48">
                  <c:v>1949.2320930804685</c:v>
                </c:pt>
                <c:pt idx="49">
                  <c:v>1684.7493643144405</c:v>
                </c:pt>
                <c:pt idx="50">
                  <c:v>1484.6187369320314</c:v>
                </c:pt>
                <c:pt idx="51">
                  <c:v>1427.8532767992183</c:v>
                </c:pt>
                <c:pt idx="52">
                  <c:v>1359.9645582634444</c:v>
                </c:pt>
                <c:pt idx="53">
                  <c:v>1146.1323676860864</c:v>
                </c:pt>
                <c:pt idx="54">
                  <c:v>830.25991859374778</c:v>
                </c:pt>
                <c:pt idx="55">
                  <c:v>1684.1637622593746</c:v>
                </c:pt>
                <c:pt idx="56">
                  <c:v>2365.2293749580667</c:v>
                </c:pt>
                <c:pt idx="57">
                  <c:v>1949.232093080469</c:v>
                </c:pt>
                <c:pt idx="58">
                  <c:v>1684.7493643144405</c:v>
                </c:pt>
                <c:pt idx="59">
                  <c:v>1484.618736932031</c:v>
                </c:pt>
                <c:pt idx="60">
                  <c:v>1427.8532767992183</c:v>
                </c:pt>
                <c:pt idx="61">
                  <c:v>1359.9645582634444</c:v>
                </c:pt>
                <c:pt idx="62">
                  <c:v>1146.1323676860864</c:v>
                </c:pt>
                <c:pt idx="63">
                  <c:v>830.2599185937479</c:v>
                </c:pt>
                <c:pt idx="64">
                  <c:v>1684.1637622593746</c:v>
                </c:pt>
                <c:pt idx="65">
                  <c:v>2365.2293749580667</c:v>
                </c:pt>
                <c:pt idx="66">
                  <c:v>1949.2320930804685</c:v>
                </c:pt>
                <c:pt idx="67">
                  <c:v>1684.7493643144401</c:v>
                </c:pt>
                <c:pt idx="68">
                  <c:v>1484.6187369320312</c:v>
                </c:pt>
                <c:pt idx="69">
                  <c:v>1427.8532767992183</c:v>
                </c:pt>
                <c:pt idx="70">
                  <c:v>1359.9645582634444</c:v>
                </c:pt>
                <c:pt idx="71">
                  <c:v>1146.1323676860861</c:v>
                </c:pt>
                <c:pt idx="72">
                  <c:v>830.2599185937479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678F-4EC4-847E-1DB5B3ED45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10608"/>
        <c:axId val="198208944"/>
      </c:scatterChart>
      <c:valAx>
        <c:axId val="198210608"/>
        <c:scaling>
          <c:orientation val="minMax"/>
          <c:max val="7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α</a:t>
                </a:r>
                <a:r>
                  <a:rPr lang="ru-RU"/>
                  <a:t>, град. ПКВ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08944"/>
        <c:crosses val="autoZero"/>
        <c:crossBetween val="midCat"/>
        <c:majorUnit val="90"/>
      </c:valAx>
      <c:valAx>
        <c:axId val="19820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М,</a:t>
                </a:r>
                <a:r>
                  <a:rPr lang="ru-RU" baseline="0"/>
                  <a:t> Н</a:t>
                </a:r>
                <a:r>
                  <a:rPr lang="ru-RU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∙м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1.781270501704655E-2"/>
              <c:y val="0.465026947651366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1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Выходной крутящий момент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1399689399722372E-2"/>
          <c:y val="0.10836643652595576"/>
          <c:w val="0.78310980375518469"/>
          <c:h val="0.81506988767038258"/>
        </c:manualLayout>
      </c:layout>
      <c:scatterChart>
        <c:scatterStyle val="smoothMarker"/>
        <c:varyColors val="0"/>
        <c:ser>
          <c:idx val="1"/>
          <c:order val="0"/>
          <c:tx>
            <c:v>Мкр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'Главная динамическая таблица'!$A$6:$A$77</c:f>
              <c:numCache>
                <c:formatCode>General</c:formatCode>
                <c:ptCount val="72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</c:numCache>
            </c:numRef>
          </c:xVal>
          <c:yVal>
            <c:numRef>
              <c:f>'Главная динамическая таблица'!$BB$6:$BB$77</c:f>
              <c:numCache>
                <c:formatCode>0.000</c:formatCode>
                <c:ptCount val="72"/>
                <c:pt idx="0">
                  <c:v>830.2599185937479</c:v>
                </c:pt>
                <c:pt idx="1">
                  <c:v>1684.1637622593746</c:v>
                </c:pt>
                <c:pt idx="2">
                  <c:v>2365.2293749580667</c:v>
                </c:pt>
                <c:pt idx="3">
                  <c:v>1949.2320930804685</c:v>
                </c:pt>
                <c:pt idx="4">
                  <c:v>1684.7493643144405</c:v>
                </c:pt>
                <c:pt idx="5">
                  <c:v>1484.6187369320314</c:v>
                </c:pt>
                <c:pt idx="6">
                  <c:v>1427.8532767992185</c:v>
                </c:pt>
                <c:pt idx="7">
                  <c:v>1359.9645582634444</c:v>
                </c:pt>
                <c:pt idx="8">
                  <c:v>1146.1323676860864</c:v>
                </c:pt>
                <c:pt idx="9">
                  <c:v>830.2599185937479</c:v>
                </c:pt>
                <c:pt idx="10">
                  <c:v>1684.1637622593746</c:v>
                </c:pt>
                <c:pt idx="11">
                  <c:v>2365.2293749580667</c:v>
                </c:pt>
                <c:pt idx="12">
                  <c:v>1949.2320930804688</c:v>
                </c:pt>
                <c:pt idx="13">
                  <c:v>1684.7493643144403</c:v>
                </c:pt>
                <c:pt idx="14">
                  <c:v>1484.618736932031</c:v>
                </c:pt>
                <c:pt idx="15">
                  <c:v>1427.8532767992183</c:v>
                </c:pt>
                <c:pt idx="16">
                  <c:v>1359.9645582634444</c:v>
                </c:pt>
                <c:pt idx="17">
                  <c:v>1146.1323676860866</c:v>
                </c:pt>
                <c:pt idx="18">
                  <c:v>830.25991859374801</c:v>
                </c:pt>
                <c:pt idx="19">
                  <c:v>1684.1637622593746</c:v>
                </c:pt>
                <c:pt idx="20">
                  <c:v>2365.2293749580667</c:v>
                </c:pt>
                <c:pt idx="21">
                  <c:v>1949.2320930804685</c:v>
                </c:pt>
                <c:pt idx="22">
                  <c:v>1684.7493643144403</c:v>
                </c:pt>
                <c:pt idx="23">
                  <c:v>1484.6187369320312</c:v>
                </c:pt>
                <c:pt idx="24">
                  <c:v>1427.8532767992183</c:v>
                </c:pt>
                <c:pt idx="25">
                  <c:v>1359.9645582634444</c:v>
                </c:pt>
                <c:pt idx="26">
                  <c:v>1146.1323676860864</c:v>
                </c:pt>
                <c:pt idx="27">
                  <c:v>830.2599185937479</c:v>
                </c:pt>
                <c:pt idx="28">
                  <c:v>1684.1637622593744</c:v>
                </c:pt>
                <c:pt idx="29">
                  <c:v>2365.2293749580667</c:v>
                </c:pt>
                <c:pt idx="30">
                  <c:v>1949.232093080469</c:v>
                </c:pt>
                <c:pt idx="31">
                  <c:v>1684.7493643144403</c:v>
                </c:pt>
                <c:pt idx="32">
                  <c:v>1484.6187369320307</c:v>
                </c:pt>
                <c:pt idx="33">
                  <c:v>1427.8532767992183</c:v>
                </c:pt>
                <c:pt idx="34">
                  <c:v>1359.9645582634444</c:v>
                </c:pt>
                <c:pt idx="35">
                  <c:v>1146.1323676860866</c:v>
                </c:pt>
                <c:pt idx="36">
                  <c:v>830.2599185937479</c:v>
                </c:pt>
                <c:pt idx="37">
                  <c:v>1684.1637622593746</c:v>
                </c:pt>
                <c:pt idx="38">
                  <c:v>2365.2293749580667</c:v>
                </c:pt>
                <c:pt idx="39">
                  <c:v>1949.2320930804685</c:v>
                </c:pt>
                <c:pt idx="40">
                  <c:v>1684.7493643144403</c:v>
                </c:pt>
                <c:pt idx="41">
                  <c:v>1484.6187369320312</c:v>
                </c:pt>
                <c:pt idx="42">
                  <c:v>1427.8532767992183</c:v>
                </c:pt>
                <c:pt idx="43">
                  <c:v>1359.9645582634441</c:v>
                </c:pt>
                <c:pt idx="44">
                  <c:v>1146.1323676860864</c:v>
                </c:pt>
                <c:pt idx="45">
                  <c:v>830.2599185937479</c:v>
                </c:pt>
                <c:pt idx="46">
                  <c:v>1684.1637622593746</c:v>
                </c:pt>
                <c:pt idx="47">
                  <c:v>2365.2293749580667</c:v>
                </c:pt>
                <c:pt idx="48">
                  <c:v>1949.2320930804685</c:v>
                </c:pt>
                <c:pt idx="49">
                  <c:v>1684.7493643144405</c:v>
                </c:pt>
                <c:pt idx="50">
                  <c:v>1484.6187369320314</c:v>
                </c:pt>
                <c:pt idx="51">
                  <c:v>1427.8532767992183</c:v>
                </c:pt>
                <c:pt idx="52">
                  <c:v>1359.9645582634444</c:v>
                </c:pt>
                <c:pt idx="53">
                  <c:v>1146.1323676860864</c:v>
                </c:pt>
                <c:pt idx="54">
                  <c:v>830.25991859374778</c:v>
                </c:pt>
                <c:pt idx="55">
                  <c:v>1684.1637622593746</c:v>
                </c:pt>
                <c:pt idx="56">
                  <c:v>2365.2293749580667</c:v>
                </c:pt>
                <c:pt idx="57">
                  <c:v>1949.232093080469</c:v>
                </c:pt>
                <c:pt idx="58">
                  <c:v>1684.7493643144405</c:v>
                </c:pt>
                <c:pt idx="59">
                  <c:v>1484.618736932031</c:v>
                </c:pt>
                <c:pt idx="60">
                  <c:v>1427.8532767992183</c:v>
                </c:pt>
                <c:pt idx="61">
                  <c:v>1359.9645582634444</c:v>
                </c:pt>
                <c:pt idx="62">
                  <c:v>1146.1323676860864</c:v>
                </c:pt>
                <c:pt idx="63">
                  <c:v>830.2599185937479</c:v>
                </c:pt>
                <c:pt idx="64">
                  <c:v>1684.1637622593746</c:v>
                </c:pt>
                <c:pt idx="65">
                  <c:v>2365.2293749580667</c:v>
                </c:pt>
                <c:pt idx="66">
                  <c:v>1949.2320930804685</c:v>
                </c:pt>
                <c:pt idx="67">
                  <c:v>1684.7493643144401</c:v>
                </c:pt>
                <c:pt idx="68">
                  <c:v>1484.6187369320312</c:v>
                </c:pt>
                <c:pt idx="69">
                  <c:v>1427.8532767992183</c:v>
                </c:pt>
                <c:pt idx="70">
                  <c:v>1359.9645582634444</c:v>
                </c:pt>
                <c:pt idx="71">
                  <c:v>1146.1323676860861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DA-4CED-B7FB-CAACFB5127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8210608"/>
        <c:axId val="198208944"/>
      </c:scatterChart>
      <c:valAx>
        <c:axId val="198210608"/>
        <c:scaling>
          <c:orientation val="minMax"/>
          <c:max val="72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α</a:t>
                </a:r>
                <a:r>
                  <a:rPr lang="ru-RU"/>
                  <a:t>, град. ПКВ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08944"/>
        <c:crosses val="autoZero"/>
        <c:crossBetween val="midCat"/>
        <c:majorUnit val="90"/>
      </c:valAx>
      <c:valAx>
        <c:axId val="19820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М,</a:t>
                </a:r>
                <a:r>
                  <a:rPr lang="ru-RU" baseline="0"/>
                  <a:t> Н</a:t>
                </a:r>
                <a:r>
                  <a:rPr lang="ru-RU" baseline="0">
                    <a:latin typeface="Calibri" panose="020F0502020204030204" pitchFamily="34" charset="0"/>
                    <a:cs typeface="Calibri" panose="020F0502020204030204" pitchFamily="34" charset="0"/>
                  </a:rPr>
                  <a:t>∙м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1.781270501704655E-2"/>
              <c:y val="0.4650269476513662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82106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Полярная диаграмма нагрузок на шатунную шейку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8231761004525756E-2"/>
          <c:y val="0.12482332313147479"/>
          <c:w val="0.82213889414444796"/>
          <c:h val="0.83200080232333795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Конец!$D$5:$D$77</c:f>
              <c:numCache>
                <c:formatCode>0.000</c:formatCode>
                <c:ptCount val="73"/>
                <c:pt idx="0">
                  <c:v>0</c:v>
                </c:pt>
                <c:pt idx="1">
                  <c:v>-2.9973592532798201</c:v>
                </c:pt>
                <c:pt idx="2">
                  <c:v>-5.566373391639404</c:v>
                </c:pt>
                <c:pt idx="3">
                  <c:v>-4.3311005498770809</c:v>
                </c:pt>
                <c:pt idx="4">
                  <c:v>-3.4537384653980938</c:v>
                </c:pt>
                <c:pt idx="5">
                  <c:v>-2.7430539335792457</c:v>
                </c:pt>
                <c:pt idx="6">
                  <c:v>-2.1839346635789809</c:v>
                </c:pt>
                <c:pt idx="7">
                  <c:v>-1.8678777675027924</c:v>
                </c:pt>
                <c:pt idx="8">
                  <c:v>-1.6460308210280044</c:v>
                </c:pt>
                <c:pt idx="9">
                  <c:v>-1.5560033321375404</c:v>
                </c:pt>
                <c:pt idx="10">
                  <c:v>-1.520330786682963</c:v>
                </c:pt>
                <c:pt idx="11">
                  <c:v>-1.3268389013370123</c:v>
                </c:pt>
                <c:pt idx="12">
                  <c:v>-1.1636142570911705</c:v>
                </c:pt>
                <c:pt idx="13">
                  <c:v>-1.0137758508033918</c:v>
                </c:pt>
                <c:pt idx="14">
                  <c:v>-0.83517530473754864</c:v>
                </c:pt>
                <c:pt idx="15">
                  <c:v>-0.62522782851371228</c:v>
                </c:pt>
                <c:pt idx="16">
                  <c:v>-0.411127514870542</c:v>
                </c:pt>
                <c:pt idx="17">
                  <c:v>-0.18794513587915274</c:v>
                </c:pt>
                <c:pt idx="18">
                  <c:v>0</c:v>
                </c:pt>
                <c:pt idx="19">
                  <c:v>-0.24060368103555446</c:v>
                </c:pt>
                <c:pt idx="20">
                  <c:v>-0.4638164657573931</c:v>
                </c:pt>
                <c:pt idx="21">
                  <c:v>-0.65085748416176969</c:v>
                </c:pt>
                <c:pt idx="22">
                  <c:v>-0.79207976644838751</c:v>
                </c:pt>
                <c:pt idx="23">
                  <c:v>-0.81674055651064859</c:v>
                </c:pt>
                <c:pt idx="24">
                  <c:v>-0.84582853527305801</c:v>
                </c:pt>
                <c:pt idx="25">
                  <c:v>-0.75026429110509552</c:v>
                </c:pt>
                <c:pt idx="26">
                  <c:v>-0.57872064086874697</c:v>
                </c:pt>
                <c:pt idx="27">
                  <c:v>-0.35600333213754087</c:v>
                </c:pt>
                <c:pt idx="28">
                  <c:v>-0.10693036447678923</c:v>
                </c:pt>
                <c:pt idx="29">
                  <c:v>0.12952982173029581</c:v>
                </c:pt>
                <c:pt idx="30">
                  <c:v>0.32305172466663995</c:v>
                </c:pt>
                <c:pt idx="31">
                  <c:v>0.44487407531238893</c:v>
                </c:pt>
                <c:pt idx="32">
                  <c:v>0.4914079973239881</c:v>
                </c:pt>
                <c:pt idx="33">
                  <c:v>0.45206912804735278</c:v>
                </c:pt>
                <c:pt idx="34">
                  <c:v>0.34410467847257259</c:v>
                </c:pt>
                <c:pt idx="35">
                  <c:v>0.185491890826778</c:v>
                </c:pt>
                <c:pt idx="36">
                  <c:v>0</c:v>
                </c:pt>
                <c:pt idx="37">
                  <c:v>0.29964074672017987</c:v>
                </c:pt>
                <c:pt idx="38">
                  <c:v>0.54262660836059518</c:v>
                </c:pt>
                <c:pt idx="39">
                  <c:v>0.68389945012291853</c:v>
                </c:pt>
                <c:pt idx="40">
                  <c:v>0.70876153460190638</c:v>
                </c:pt>
                <c:pt idx="41">
                  <c:v>0.57694606642075508</c:v>
                </c:pt>
                <c:pt idx="42">
                  <c:v>0.40806533642101822</c:v>
                </c:pt>
                <c:pt idx="43">
                  <c:v>0.15212223249720738</c:v>
                </c:pt>
                <c:pt idx="44">
                  <c:v>-0.11603082102800465</c:v>
                </c:pt>
                <c:pt idx="45">
                  <c:v>-0.35600333213754021</c:v>
                </c:pt>
                <c:pt idx="46">
                  <c:v>-0.53333078668296241</c:v>
                </c:pt>
                <c:pt idx="47">
                  <c:v>-0.63883890133701149</c:v>
                </c:pt>
                <c:pt idx="48">
                  <c:v>-0.66961425709117017</c:v>
                </c:pt>
                <c:pt idx="49">
                  <c:v>-0.62977585080339182</c:v>
                </c:pt>
                <c:pt idx="50">
                  <c:v>-0.54917530473754883</c:v>
                </c:pt>
                <c:pt idx="51">
                  <c:v>-0.43022782851371222</c:v>
                </c:pt>
                <c:pt idx="52">
                  <c:v>-0.29412751487054201</c:v>
                </c:pt>
                <c:pt idx="53">
                  <c:v>-0.14894513587915276</c:v>
                </c:pt>
                <c:pt idx="54">
                  <c:v>0</c:v>
                </c:pt>
                <c:pt idx="55">
                  <c:v>-0.24060368103555446</c:v>
                </c:pt>
                <c:pt idx="56">
                  <c:v>-0.46381646575739316</c:v>
                </c:pt>
                <c:pt idx="57">
                  <c:v>-0.65085748416176981</c:v>
                </c:pt>
                <c:pt idx="58">
                  <c:v>-0.79957976644838735</c:v>
                </c:pt>
                <c:pt idx="59">
                  <c:v>-0.83334055651064853</c:v>
                </c:pt>
                <c:pt idx="60">
                  <c:v>-0.87462853527305751</c:v>
                </c:pt>
                <c:pt idx="61">
                  <c:v>-0.79066429110509584</c:v>
                </c:pt>
                <c:pt idx="62">
                  <c:v>-0.62972064086874724</c:v>
                </c:pt>
                <c:pt idx="63">
                  <c:v>-0.55600333213754127</c:v>
                </c:pt>
                <c:pt idx="64">
                  <c:v>-0.38893036447678958</c:v>
                </c:pt>
                <c:pt idx="65">
                  <c:v>-0.2574701782697057</c:v>
                </c:pt>
                <c:pt idx="66">
                  <c:v>-0.17094827533336149</c:v>
                </c:pt>
                <c:pt idx="67">
                  <c:v>-0.19512592468761042</c:v>
                </c:pt>
                <c:pt idx="68">
                  <c:v>-0.34059200267601131</c:v>
                </c:pt>
                <c:pt idx="69">
                  <c:v>-0.75693087195264686</c:v>
                </c:pt>
                <c:pt idx="70">
                  <c:v>-1.0078953215274276</c:v>
                </c:pt>
                <c:pt idx="71">
                  <c:v>-0.77650810917322199</c:v>
                </c:pt>
                <c:pt idx="72">
                  <c:v>0</c:v>
                </c:pt>
              </c:numCache>
            </c:numRef>
          </c:xVal>
          <c:yVal>
            <c:numRef>
              <c:f>Конец!$E$5:$E$77</c:f>
              <c:numCache>
                <c:formatCode>0.000</c:formatCode>
                <c:ptCount val="73"/>
                <c:pt idx="0">
                  <c:v>-12.33785721818113</c:v>
                </c:pt>
                <c:pt idx="1">
                  <c:v>-13.961516916332007</c:v>
                </c:pt>
                <c:pt idx="2">
                  <c:v>-12.405353596168997</c:v>
                </c:pt>
                <c:pt idx="3">
                  <c:v>-5.9450084696436143</c:v>
                </c:pt>
                <c:pt idx="4">
                  <c:v>-3.0926354444836681</c:v>
                </c:pt>
                <c:pt idx="5">
                  <c:v>-1.670640485885839</c:v>
                </c:pt>
                <c:pt idx="6">
                  <c:v>-0.74128767348371005</c:v>
                </c:pt>
                <c:pt idx="7">
                  <c:v>-0.25138873295153141</c:v>
                </c:pt>
                <c:pt idx="8">
                  <c:v>9.0771563824932705E-2</c:v>
                </c:pt>
                <c:pt idx="9">
                  <c:v>0.36696345935417957</c:v>
                </c:pt>
                <c:pt idx="10">
                  <c:v>0.65268285131580495</c:v>
                </c:pt>
                <c:pt idx="11">
                  <c:v>0.85148210170149119</c:v>
                </c:pt>
                <c:pt idx="12">
                  <c:v>1.0321710375687454</c:v>
                </c:pt>
                <c:pt idx="13">
                  <c:v>1.2356481655748912</c:v>
                </c:pt>
                <c:pt idx="14">
                  <c:v>1.3820618597208969</c:v>
                </c:pt>
                <c:pt idx="15">
                  <c:v>1.4784197446839891</c:v>
                </c:pt>
                <c:pt idx="16">
                  <c:v>1.5269424259704962</c:v>
                </c:pt>
                <c:pt idx="17">
                  <c:v>1.4333683370613366</c:v>
                </c:pt>
                <c:pt idx="18">
                  <c:v>1.1501361175437892</c:v>
                </c:pt>
                <c:pt idx="19">
                  <c:v>1.1359338496834017</c:v>
                </c:pt>
                <c:pt idx="20">
                  <c:v>1.0924002039671767</c:v>
                </c:pt>
                <c:pt idx="21">
                  <c:v>1.0173208666978579</c:v>
                </c:pt>
                <c:pt idx="22">
                  <c:v>0.90878434584087542</c:v>
                </c:pt>
                <c:pt idx="23">
                  <c:v>0.76760693614065523</c:v>
                </c:pt>
                <c:pt idx="24">
                  <c:v>0.59397385198801855</c:v>
                </c:pt>
                <c:pt idx="25">
                  <c:v>0.40715522197870024</c:v>
                </c:pt>
                <c:pt idx="26">
                  <c:v>0.22896060620215972</c:v>
                </c:pt>
                <c:pt idx="27">
                  <c:v>8.3958826825480878E-2</c:v>
                </c:pt>
                <c:pt idx="28">
                  <c:v>6.3986038062308131E-3</c:v>
                </c:pt>
                <c:pt idx="29">
                  <c:v>1.990333429364638E-2</c:v>
                </c:pt>
                <c:pt idx="30">
                  <c:v>0.13850863256557525</c:v>
                </c:pt>
                <c:pt idx="31">
                  <c:v>0.35138552871156919</c:v>
                </c:pt>
                <c:pt idx="32">
                  <c:v>0.63465750680222344</c:v>
                </c:pt>
                <c:pt idx="33">
                  <c:v>0.93874246892761415</c:v>
                </c:pt>
                <c:pt idx="34">
                  <c:v>1.2093107080300534</c:v>
                </c:pt>
                <c:pt idx="35">
                  <c:v>1.395708355472729</c:v>
                </c:pt>
                <c:pt idx="36">
                  <c:v>1.4621427818188699</c:v>
                </c:pt>
                <c:pt idx="37">
                  <c:v>1.3957083554727294</c:v>
                </c:pt>
                <c:pt idx="38">
                  <c:v>1.2093107080300531</c:v>
                </c:pt>
                <c:pt idx="39">
                  <c:v>0.9387424689276147</c:v>
                </c:pt>
                <c:pt idx="40">
                  <c:v>0.63465750680222421</c:v>
                </c:pt>
                <c:pt idx="41">
                  <c:v>0.35138552871156992</c:v>
                </c:pt>
                <c:pt idx="42">
                  <c:v>0.13850863256557489</c:v>
                </c:pt>
                <c:pt idx="43">
                  <c:v>2.0473403531301469E-2</c:v>
                </c:pt>
                <c:pt idx="44">
                  <c:v>6.3986038062307177E-3</c:v>
                </c:pt>
                <c:pt idx="45">
                  <c:v>8.3958826825480878E-2</c:v>
                </c:pt>
                <c:pt idx="46">
                  <c:v>0.22896060620215927</c:v>
                </c:pt>
                <c:pt idx="47">
                  <c:v>0.40996679386697099</c:v>
                </c:pt>
                <c:pt idx="48">
                  <c:v>0.59397385198801622</c:v>
                </c:pt>
                <c:pt idx="49">
                  <c:v>0.76760693614065534</c:v>
                </c:pt>
                <c:pt idx="50">
                  <c:v>0.90878434584087586</c:v>
                </c:pt>
                <c:pt idx="51">
                  <c:v>1.0173208666978577</c:v>
                </c:pt>
                <c:pt idx="52">
                  <c:v>1.092400203967177</c:v>
                </c:pt>
                <c:pt idx="53">
                  <c:v>1.1359338496834019</c:v>
                </c:pt>
                <c:pt idx="54">
                  <c:v>1.1501361175437892</c:v>
                </c:pt>
                <c:pt idx="55">
                  <c:v>1.1359338496834019</c:v>
                </c:pt>
                <c:pt idx="56">
                  <c:v>1.0924002039671774</c:v>
                </c:pt>
                <c:pt idx="57">
                  <c:v>1.0173208666978582</c:v>
                </c:pt>
                <c:pt idx="58">
                  <c:v>0.91738939154778443</c:v>
                </c:pt>
                <c:pt idx="59">
                  <c:v>0.78320831045512895</c:v>
                </c:pt>
                <c:pt idx="60">
                  <c:v>0.61419833747635832</c:v>
                </c:pt>
                <c:pt idx="61">
                  <c:v>0.42907959071509744</c:v>
                </c:pt>
                <c:pt idx="62">
                  <c:v>0.24913785596947638</c:v>
                </c:pt>
                <c:pt idx="63">
                  <c:v>0.13112626558026474</c:v>
                </c:pt>
                <c:pt idx="64">
                  <c:v>2.3273195809971479E-2</c:v>
                </c:pt>
                <c:pt idx="65">
                  <c:v>-3.9562434042538792E-2</c:v>
                </c:pt>
                <c:pt idx="66">
                  <c:v>-7.3294181853697557E-2</c:v>
                </c:pt>
                <c:pt idx="67">
                  <c:v>-0.1541209749377826</c:v>
                </c:pt>
                <c:pt idx="68">
                  <c:v>-0.43987739807298792</c:v>
                </c:pt>
                <c:pt idx="69">
                  <c:v>-1.571801991021893</c:v>
                </c:pt>
                <c:pt idx="70">
                  <c:v>-3.5421157605494811</c:v>
                </c:pt>
                <c:pt idx="71">
                  <c:v>-5.8427290337855533</c:v>
                </c:pt>
                <c:pt idx="72">
                  <c:v>-12.33785721818113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386-413D-B586-157BAF9D1D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7780735"/>
        <c:axId val="862650591"/>
      </c:scatterChart>
      <c:valAx>
        <c:axId val="727780735"/>
        <c:scaling>
          <c:orientation val="minMax"/>
          <c:max val="6"/>
          <c:min val="-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</a:t>
                </a:r>
                <a:r>
                  <a:rPr lang="ru-RU"/>
                  <a:t>, МПа</a:t>
                </a:r>
              </a:p>
            </c:rich>
          </c:tx>
          <c:layout>
            <c:manualLayout>
              <c:xMode val="edge"/>
              <c:yMode val="edge"/>
              <c:x val="0.43854942398082369"/>
              <c:y val="0.9609870276895041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62650591"/>
        <c:crosses val="autoZero"/>
        <c:crossBetween val="midCat"/>
      </c:valAx>
      <c:valAx>
        <c:axId val="862650591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z,</a:t>
                </a:r>
                <a:r>
                  <a:rPr lang="ru-RU"/>
                  <a:t> МПа</a:t>
                </a:r>
                <a:r>
                  <a:rPr lang="en-US"/>
                  <a:t> 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4.4982994125941166E-2"/>
              <c:y val="0.5234096288662128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2778073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Развернутая диаграмма нагрузок на шатунную шейку (подшипник)</a:t>
            </a:r>
          </a:p>
        </c:rich>
      </c:tx>
      <c:layout>
        <c:manualLayout>
          <c:xMode val="edge"/>
          <c:yMode val="edge"/>
          <c:x val="0.1685427288898142"/>
          <c:y val="1.53006045289704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2575581786589585"/>
          <c:y val="0.14567352938873229"/>
          <c:w val="0.798135117711954"/>
          <c:h val="0.73182936156464684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Конец!$A$5:$A$77</c:f>
              <c:numCache>
                <c:formatCode>General</c:formatCode>
                <c:ptCount val="73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</c:numCache>
            </c:numRef>
          </c:xVal>
          <c:yVal>
            <c:numRef>
              <c:f>Конец!$I$5:$I$77</c:f>
              <c:numCache>
                <c:formatCode>0.000</c:formatCode>
                <c:ptCount val="73"/>
                <c:pt idx="0">
                  <c:v>11.462756809222153</c:v>
                </c:pt>
                <c:pt idx="1">
                  <c:v>13.425291784451744</c:v>
                </c:pt>
                <c:pt idx="2">
                  <c:v>12.803564007584683</c:v>
                </c:pt>
                <c:pt idx="3">
                  <c:v>6.6680131761223009</c:v>
                </c:pt>
                <c:pt idx="4">
                  <c:v>4.1043600014070254</c:v>
                </c:pt>
                <c:pt idx="5">
                  <c:v>2.8560862901042348</c:v>
                </c:pt>
                <c:pt idx="6">
                  <c:v>2.1880302701190426</c:v>
                </c:pt>
                <c:pt idx="7">
                  <c:v>1.9692596601563828</c:v>
                </c:pt>
                <c:pt idx="8">
                  <c:v>1.9084879175891067</c:v>
                </c:pt>
                <c:pt idx="9">
                  <c:v>1.990946765383788</c:v>
                </c:pt>
                <c:pt idx="10">
                  <c:v>2.1553485544829813</c:v>
                </c:pt>
                <c:pt idx="11">
                  <c:v>2.1775189175343144</c:v>
                </c:pt>
                <c:pt idx="12">
                  <c:v>2.2342073560987541</c:v>
                </c:pt>
                <c:pt idx="13">
                  <c:v>2.3415808806378857</c:v>
                </c:pt>
                <c:pt idx="14">
                  <c:v>2.4067196132486082</c:v>
                </c:pt>
                <c:pt idx="15">
                  <c:v>2.4351523466000193</c:v>
                </c:pt>
                <c:pt idx="16">
                  <c:v>2.4369726330674384</c:v>
                </c:pt>
                <c:pt idx="17">
                  <c:v>2.3161069330782693</c:v>
                </c:pt>
                <c:pt idx="18">
                  <c:v>2.0252365265027654</c:v>
                </c:pt>
                <c:pt idx="19">
                  <c:v>2.0253762417785879</c:v>
                </c:pt>
                <c:pt idx="20">
                  <c:v>2.0214312691191028</c:v>
                </c:pt>
                <c:pt idx="21">
                  <c:v>2.0012180663905741</c:v>
                </c:pt>
                <c:pt idx="22">
                  <c:v>1.9518286745573388</c:v>
                </c:pt>
                <c:pt idx="23">
                  <c:v>1.8345442372135929</c:v>
                </c:pt>
                <c:pt idx="24">
                  <c:v>1.6951711109086085</c:v>
                </c:pt>
                <c:pt idx="25">
                  <c:v>1.4856231048212769</c:v>
                </c:pt>
                <c:pt idx="26">
                  <c:v>1.2465425405360906</c:v>
                </c:pt>
                <c:pt idx="27">
                  <c:v>1.0230019502603593</c:v>
                </c:pt>
                <c:pt idx="28">
                  <c:v>0.88796092951952199</c:v>
                </c:pt>
                <c:pt idx="29">
                  <c:v>0.90432830053785696</c:v>
                </c:pt>
                <c:pt idx="30">
                  <c:v>1.0638447752705327</c:v>
                </c:pt>
                <c:pt idx="31">
                  <c:v>1.3046764726125211</c:v>
                </c:pt>
                <c:pt idx="32">
                  <c:v>1.5877187358085734</c:v>
                </c:pt>
                <c:pt idx="33">
                  <c:v>1.8693294204589521</c:v>
                </c:pt>
                <c:pt idx="34">
                  <c:v>2.1126234246486444</c:v>
                </c:pt>
                <c:pt idx="35">
                  <c:v>2.2783721570854798</c:v>
                </c:pt>
                <c:pt idx="36">
                  <c:v>2.3372431907778459</c:v>
                </c:pt>
                <c:pt idx="37">
                  <c:v>2.290492746488161</c:v>
                </c:pt>
                <c:pt idx="38">
                  <c:v>2.1538833164144191</c:v>
                </c:pt>
                <c:pt idx="39">
                  <c:v>1.9384902485022566</c:v>
                </c:pt>
                <c:pt idx="40">
                  <c:v>1.6678464788867269</c:v>
                </c:pt>
                <c:pt idx="41">
                  <c:v>1.3554093547198134</c:v>
                </c:pt>
                <c:pt idx="42">
                  <c:v>1.0926667414398217</c:v>
                </c:pt>
                <c:pt idx="43">
                  <c:v>0.90840168826257994</c:v>
                </c:pt>
                <c:pt idx="44">
                  <c:v>0.88910272799855194</c:v>
                </c:pt>
                <c:pt idx="45">
                  <c:v>1.0230019502603591</c:v>
                </c:pt>
                <c:pt idx="46">
                  <c:v>1.2261290524339208</c:v>
                </c:pt>
                <c:pt idx="47">
                  <c:v>1.4351002953244711</c:v>
                </c:pt>
                <c:pt idx="48">
                  <c:v>1.6144851927090296</c:v>
                </c:pt>
                <c:pt idx="49">
                  <c:v>1.7592910628714673</c:v>
                </c:pt>
                <c:pt idx="50">
                  <c:v>1.8665043085246034</c:v>
                </c:pt>
                <c:pt idx="51">
                  <c:v>1.9407097333156915</c:v>
                </c:pt>
                <c:pt idx="52">
                  <c:v>1.9893641338047465</c:v>
                </c:pt>
                <c:pt idx="53">
                  <c:v>2.0165424475907665</c:v>
                </c:pt>
                <c:pt idx="54">
                  <c:v>2.0252365265027654</c:v>
                </c:pt>
                <c:pt idx="55">
                  <c:v>2.0253762417785879</c:v>
                </c:pt>
                <c:pt idx="56">
                  <c:v>2.0214312691191036</c:v>
                </c:pt>
                <c:pt idx="57">
                  <c:v>2.0012180663905741</c:v>
                </c:pt>
                <c:pt idx="58">
                  <c:v>1.962739791168056</c:v>
                </c:pt>
                <c:pt idx="59">
                  <c:v>1.8559214132097099</c:v>
                </c:pt>
                <c:pt idx="60">
                  <c:v>1.7271322563277409</c:v>
                </c:pt>
                <c:pt idx="61">
                  <c:v>1.5251345818578079</c:v>
                </c:pt>
                <c:pt idx="62">
                  <c:v>1.2885882825268447</c:v>
                </c:pt>
                <c:pt idx="63">
                  <c:v>1.1496224710322727</c:v>
                </c:pt>
                <c:pt idx="64">
                  <c:v>0.97894941756844711</c:v>
                </c:pt>
                <c:pt idx="65">
                  <c:v>0.8743080694044264</c:v>
                </c:pt>
                <c:pt idx="66">
                  <c:v>0.81982713950213471</c:v>
                </c:pt>
                <c:pt idx="67">
                  <c:v>0.74691731186706056</c:v>
                </c:pt>
                <c:pt idx="68">
                  <c:v>0.55264996289832602</c:v>
                </c:pt>
                <c:pt idx="69">
                  <c:v>1.0287552864330591</c:v>
                </c:pt>
                <c:pt idx="70">
                  <c:v>2.8511092341010547</c:v>
                </c:pt>
                <c:pt idx="71">
                  <c:v>5.0279517696382259</c:v>
                </c:pt>
                <c:pt idx="72">
                  <c:v>11.462756809222153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291-4610-B911-CF0B46B5E1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62168463"/>
        <c:axId val="862167631"/>
      </c:scatterChart>
      <c:valAx>
        <c:axId val="862168463"/>
        <c:scaling>
          <c:orientation val="minMax"/>
          <c:max val="7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α</a:t>
                </a:r>
                <a:r>
                  <a:rPr lang="ru-RU"/>
                  <a:t> ПКВ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62167631"/>
        <c:crosses val="autoZero"/>
        <c:crossBetween val="midCat"/>
        <c:majorUnit val="90"/>
      </c:valAx>
      <c:valAx>
        <c:axId val="8621676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</a:t>
                </a:r>
                <a:r>
                  <a:rPr lang="ru-RU"/>
                  <a:t>ш, кН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86216846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Полярная диаграмма нагрузок на шатунный подшипник</a:t>
            </a:r>
          </a:p>
        </c:rich>
      </c:tx>
      <c:layout>
        <c:manualLayout>
          <c:xMode val="edge"/>
          <c:yMode val="edge"/>
          <c:x val="0.16889790050678991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8.1408387311402902E-2"/>
          <c:y val="9.5658993555969726E-2"/>
          <c:w val="0.8525997534294828"/>
          <c:h val="0.8321523437038848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Конец!$G$5:$G$77</c:f>
              <c:numCache>
                <c:formatCode>0.000</c:formatCode>
                <c:ptCount val="73"/>
                <c:pt idx="0">
                  <c:v>0</c:v>
                </c:pt>
                <c:pt idx="1">
                  <c:v>-0.16652524800090251</c:v>
                </c:pt>
                <c:pt idx="2">
                  <c:v>-0.31941048978045838</c:v>
                </c:pt>
                <c:pt idx="3">
                  <c:v>-0.47633596444160275</c:v>
                </c:pt>
                <c:pt idx="4">
                  <c:v>-0.63758978788082077</c:v>
                </c:pt>
                <c:pt idx="5">
                  <c:v>-0.67482181630105642</c:v>
                </c:pt>
                <c:pt idx="6">
                  <c:v>-0.82447109324866352</c:v>
                </c:pt>
                <c:pt idx="7">
                  <c:v>-0.86619759377529404</c:v>
                </c:pt>
                <c:pt idx="8">
                  <c:v>-0.87425904710712998</c:v>
                </c:pt>
                <c:pt idx="9">
                  <c:v>-0.85173452194842247</c:v>
                </c:pt>
                <c:pt idx="10">
                  <c:v>-0.80741073717769474</c:v>
                </c:pt>
                <c:pt idx="11">
                  <c:v>-0.74005897582865598</c:v>
                </c:pt>
                <c:pt idx="12">
                  <c:v>-0.66227085298097499</c:v>
                </c:pt>
                <c:pt idx="13">
                  <c:v>-0.57382837801328002</c:v>
                </c:pt>
                <c:pt idx="14">
                  <c:v>-0.47302746430057163</c:v>
                </c:pt>
                <c:pt idx="15">
                  <c:v>-0.36887393288573145</c:v>
                </c:pt>
                <c:pt idx="16">
                  <c:v>-0.25251268876504845</c:v>
                </c:pt>
                <c:pt idx="17">
                  <c:v>-0.12749254577403835</c:v>
                </c:pt>
                <c:pt idx="18">
                  <c:v>-2.4812154012693634E-16</c:v>
                </c:pt>
                <c:pt idx="19">
                  <c:v>0.51164828032354048</c:v>
                </c:pt>
                <c:pt idx="20">
                  <c:v>0.97768388119051242</c:v>
                </c:pt>
                <c:pt idx="21">
                  <c:v>1.3537933598108167</c:v>
                </c:pt>
                <c:pt idx="22">
                  <c:v>1.6101367258046668</c:v>
                </c:pt>
                <c:pt idx="23">
                  <c:v>1.6795169102699172</c:v>
                </c:pt>
                <c:pt idx="24">
                  <c:v>1.6615015633466044</c:v>
                </c:pt>
                <c:pt idx="25">
                  <c:v>1.4846838075677264</c:v>
                </c:pt>
                <c:pt idx="26">
                  <c:v>1.2426615644871262</c:v>
                </c:pt>
                <c:pt idx="27">
                  <c:v>1.0151686387593626</c:v>
                </c:pt>
                <c:pt idx="28">
                  <c:v>0.88603280237711068</c:v>
                </c:pt>
                <c:pt idx="29">
                  <c:v>0.90423455937367614</c:v>
                </c:pt>
                <c:pt idx="30">
                  <c:v>1.0636978738498757</c:v>
                </c:pt>
                <c:pt idx="31">
                  <c:v>1.2852366217725897</c:v>
                </c:pt>
                <c:pt idx="32">
                  <c:v>1.4548091428980279</c:v>
                </c:pt>
                <c:pt idx="33">
                  <c:v>1.4404442244595583</c:v>
                </c:pt>
                <c:pt idx="34">
                  <c:v>1.172610359635565</c:v>
                </c:pt>
                <c:pt idx="35">
                  <c:v>0.66080037362455224</c:v>
                </c:pt>
                <c:pt idx="36">
                  <c:v>5.7269397678543423E-16</c:v>
                </c:pt>
                <c:pt idx="37">
                  <c:v>-0.18660613685891725</c:v>
                </c:pt>
                <c:pt idx="38">
                  <c:v>-0.36469550635841635</c:v>
                </c:pt>
                <c:pt idx="39">
                  <c:v>-0.52622782937859369</c:v>
                </c:pt>
                <c:pt idx="40">
                  <c:v>-0.65735876288849515</c:v>
                </c:pt>
                <c:pt idx="41">
                  <c:v>-0.77679970874850279</c:v>
                </c:pt>
                <c:pt idx="42">
                  <c:v>-0.83013849589330246</c:v>
                </c:pt>
                <c:pt idx="43">
                  <c:v>-0.86744645494533479</c:v>
                </c:pt>
                <c:pt idx="44">
                  <c:v>-0.87381990057908532</c:v>
                </c:pt>
                <c:pt idx="45">
                  <c:v>-0.85173452194842247</c:v>
                </c:pt>
                <c:pt idx="46">
                  <c:v>-0.80564850916396469</c:v>
                </c:pt>
                <c:pt idx="47">
                  <c:v>-0.73863496886902114</c:v>
                </c:pt>
                <c:pt idx="48">
                  <c:v>-0.65991660201134605</c:v>
                </c:pt>
                <c:pt idx="49">
                  <c:v>-0.56882887921105052</c:v>
                </c:pt>
                <c:pt idx="50">
                  <c:v>-0.46824458056079121</c:v>
                </c:pt>
                <c:pt idx="51">
                  <c:v>-0.36305154703695336</c:v>
                </c:pt>
                <c:pt idx="52">
                  <c:v>-0.24787445781597156</c:v>
                </c:pt>
                <c:pt idx="53">
                  <c:v>-0.12571286426419662</c:v>
                </c:pt>
                <c:pt idx="54">
                  <c:v>-7.4436462038080908E-16</c:v>
                </c:pt>
                <c:pt idx="55">
                  <c:v>0.51164828032353826</c:v>
                </c:pt>
                <c:pt idx="56">
                  <c:v>0.97768388119051064</c:v>
                </c:pt>
                <c:pt idx="57">
                  <c:v>1.3537933598108167</c:v>
                </c:pt>
                <c:pt idx="58">
                  <c:v>1.6210359709533013</c:v>
                </c:pt>
                <c:pt idx="59">
                  <c:v>1.7022579520225913</c:v>
                </c:pt>
                <c:pt idx="60">
                  <c:v>1.6957136423842267</c:v>
                </c:pt>
                <c:pt idx="61">
                  <c:v>1.5248308520179417</c:v>
                </c:pt>
                <c:pt idx="62">
                  <c:v>1.2812574395006111</c:v>
                </c:pt>
                <c:pt idx="63">
                  <c:v>1.106984698923541</c:v>
                </c:pt>
                <c:pt idx="64">
                  <c:v>0.91832886667653901</c:v>
                </c:pt>
                <c:pt idx="65">
                  <c:v>0.7953545326061553</c:v>
                </c:pt>
                <c:pt idx="66">
                  <c:v>0.70518223232695709</c:v>
                </c:pt>
                <c:pt idx="67">
                  <c:v>0.5283000566329541</c:v>
                </c:pt>
                <c:pt idx="68">
                  <c:v>9.8951414600438298E-2</c:v>
                </c:pt>
                <c:pt idx="69">
                  <c:v>-1.0227043021842941</c:v>
                </c:pt>
                <c:pt idx="70">
                  <c:v>-2.0175211266874014</c:v>
                </c:pt>
                <c:pt idx="71">
                  <c:v>-1.8079356544616698</c:v>
                </c:pt>
                <c:pt idx="72">
                  <c:v>0</c:v>
                </c:pt>
              </c:numCache>
            </c:numRef>
          </c:xVal>
          <c:yVal>
            <c:numRef>
              <c:f>Конец!$H$5:$H$77</c:f>
              <c:numCache>
                <c:formatCode>0.000</c:formatCode>
                <c:ptCount val="73"/>
                <c:pt idx="0">
                  <c:v>-11.462756809222153</c:v>
                </c:pt>
                <c:pt idx="1">
                  <c:v>-13.424258967982022</c:v>
                </c:pt>
                <c:pt idx="2">
                  <c:v>-12.79957922102661</c:v>
                </c:pt>
                <c:pt idx="3">
                  <c:v>-6.6509776548955646</c:v>
                </c:pt>
                <c:pt idx="4">
                  <c:v>-4.0545345335241585</c:v>
                </c:pt>
                <c:pt idx="5">
                  <c:v>-2.7752197053144303</c:v>
                </c:pt>
                <c:pt idx="6">
                  <c:v>-2.0267520517701625</c:v>
                </c:pt>
                <c:pt idx="7">
                  <c:v>-1.7685263180561162</c:v>
                </c:pt>
                <c:pt idx="8">
                  <c:v>-1.6964661063914417</c:v>
                </c:pt>
                <c:pt idx="9">
                  <c:v>-1.7995603148306702</c:v>
                </c:pt>
                <c:pt idx="10">
                  <c:v>-1.9984031857465721</c:v>
                </c:pt>
                <c:pt idx="11">
                  <c:v>-2.0479016940554673</c:v>
                </c:pt>
                <c:pt idx="12">
                  <c:v>-2.1337947013097667</c:v>
                </c:pt>
                <c:pt idx="13">
                  <c:v>-2.2701810529461177</c:v>
                </c:pt>
                <c:pt idx="14">
                  <c:v>-2.3597763272846222</c:v>
                </c:pt>
                <c:pt idx="15">
                  <c:v>-2.4070519256528291</c:v>
                </c:pt>
                <c:pt idx="16">
                  <c:v>-2.4238549784036771</c:v>
                </c:pt>
                <c:pt idx="17">
                  <c:v>-2.3125952901935265</c:v>
                </c:pt>
                <c:pt idx="18">
                  <c:v>-2.0252365265027654</c:v>
                </c:pt>
                <c:pt idx="19">
                  <c:v>-1.9596849129396088</c:v>
                </c:pt>
                <c:pt idx="20">
                  <c:v>-1.7692706418840285</c:v>
                </c:pt>
                <c:pt idx="21">
                  <c:v>-1.4738104654873938</c:v>
                </c:pt>
                <c:pt idx="22">
                  <c:v>-1.1032202404956524</c:v>
                </c:pt>
                <c:pt idx="23">
                  <c:v>-0.73808909110688958</c:v>
                </c:pt>
                <c:pt idx="24">
                  <c:v>-0.3361809784266736</c:v>
                </c:pt>
                <c:pt idx="25">
                  <c:v>-5.2820461234342475E-2</c:v>
                </c:pt>
                <c:pt idx="26">
                  <c:v>9.8288053763307348E-2</c:v>
                </c:pt>
                <c:pt idx="27">
                  <c:v>0.12635515468694461</c:v>
                </c:pt>
                <c:pt idx="28">
                  <c:v>5.8484916559207255E-2</c:v>
                </c:pt>
                <c:pt idx="29">
                  <c:v>-1.3020629323585844E-2</c:v>
                </c:pt>
                <c:pt idx="30">
                  <c:v>1.7678773647067658E-2</c:v>
                </c:pt>
                <c:pt idx="31">
                  <c:v>0.22438253996965046</c:v>
                </c:pt>
                <c:pt idx="32">
                  <c:v>0.63590969624458471</c:v>
                </c:pt>
                <c:pt idx="33">
                  <c:v>1.1914331363591093</c:v>
                </c:pt>
                <c:pt idx="34">
                  <c:v>1.7573168976736999</c:v>
                </c:pt>
                <c:pt idx="35">
                  <c:v>2.1804409077982356</c:v>
                </c:pt>
                <c:pt idx="36">
                  <c:v>2.3372431907778459</c:v>
                </c:pt>
                <c:pt idx="37">
                  <c:v>2.2828787027350947</c:v>
                </c:pt>
                <c:pt idx="38">
                  <c:v>2.1227836744167679</c:v>
                </c:pt>
                <c:pt idx="39">
                  <c:v>1.8656979163642313</c:v>
                </c:pt>
                <c:pt idx="40">
                  <c:v>1.5328376737243119</c:v>
                </c:pt>
                <c:pt idx="41">
                  <c:v>1.1107280186212205</c:v>
                </c:pt>
                <c:pt idx="42">
                  <c:v>0.7104862317348053</c:v>
                </c:pt>
                <c:pt idx="43">
                  <c:v>0.26968551136662261</c:v>
                </c:pt>
                <c:pt idx="44">
                  <c:v>-0.16414153126623576</c:v>
                </c:pt>
                <c:pt idx="45">
                  <c:v>-0.56664035715592187</c:v>
                </c:pt>
                <c:pt idx="46">
                  <c:v>-0.92429591198078198</c:v>
                </c:pt>
                <c:pt idx="47">
                  <c:v>-1.2304191320051248</c:v>
                </c:pt>
                <c:pt idx="48">
                  <c:v>-1.4734559769014175</c:v>
                </c:pt>
                <c:pt idx="49">
                  <c:v>-1.6647939061862633</c:v>
                </c:pt>
                <c:pt idx="50">
                  <c:v>-1.8068163566108084</c:v>
                </c:pt>
                <c:pt idx="51">
                  <c:v>-1.9064490140521297</c:v>
                </c:pt>
                <c:pt idx="52">
                  <c:v>-1.9738611678715268</c:v>
                </c:pt>
                <c:pt idx="53">
                  <c:v>-2.0126201128613048</c:v>
                </c:pt>
                <c:pt idx="54">
                  <c:v>-2.0252365265027654</c:v>
                </c:pt>
                <c:pt idx="55">
                  <c:v>-1.9596849129396092</c:v>
                </c:pt>
                <c:pt idx="56">
                  <c:v>-1.7692706418840305</c:v>
                </c:pt>
                <c:pt idx="57">
                  <c:v>-1.4738104654873943</c:v>
                </c:pt>
                <c:pt idx="58">
                  <c:v>-1.106611887117571</c:v>
                </c:pt>
                <c:pt idx="59">
                  <c:v>-0.73943367301346219</c:v>
                </c:pt>
                <c:pt idx="60">
                  <c:v>-0.32793455731254151</c:v>
                </c:pt>
                <c:pt idx="61">
                  <c:v>-3.0436253265286317E-2</c:v>
                </c:pt>
                <c:pt idx="62">
                  <c:v>0.13725573062652502</c:v>
                </c:pt>
                <c:pt idx="63">
                  <c:v>0.3101881723269051</c:v>
                </c:pt>
                <c:pt idx="64">
                  <c:v>0.33913722117482942</c:v>
                </c:pt>
                <c:pt idx="65">
                  <c:v>0.36307818398871006</c:v>
                </c:pt>
                <c:pt idx="66">
                  <c:v>0.41813222534818123</c:v>
                </c:pt>
                <c:pt idx="67">
                  <c:v>0.52800049330311549</c:v>
                </c:pt>
                <c:pt idx="68">
                  <c:v>0.54371922813166473</c:v>
                </c:pt>
                <c:pt idx="69">
                  <c:v>-0.11141521286476908</c:v>
                </c:pt>
                <c:pt idx="70">
                  <c:v>-2.0145551290908625</c:v>
                </c:pt>
                <c:pt idx="71">
                  <c:v>-4.6916593724538895</c:v>
                </c:pt>
                <c:pt idx="72">
                  <c:v>-11.462756809222153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690-4C5C-BB86-1FD376B260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73897359"/>
        <c:axId val="1573899439"/>
      </c:scatterChart>
      <c:valAx>
        <c:axId val="1573897359"/>
        <c:scaling>
          <c:orientation val="minMax"/>
          <c:max val="6"/>
          <c:min val="-6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Т,</a:t>
                </a:r>
                <a:r>
                  <a:rPr lang="ru-RU" baseline="0"/>
                  <a:t> кН</a:t>
                </a:r>
                <a:endParaRPr lang="ru-RU"/>
              </a:p>
            </c:rich>
          </c:tx>
          <c:layout>
            <c:manualLayout>
              <c:xMode val="edge"/>
              <c:yMode val="edge"/>
              <c:x val="0.39940461047729003"/>
              <c:y val="0.9543070276741710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73899439"/>
        <c:crosses val="autoZero"/>
        <c:crossBetween val="midCat"/>
        <c:majorUnit val="2"/>
      </c:valAx>
      <c:valAx>
        <c:axId val="1573899439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Z</a:t>
                </a:r>
                <a:r>
                  <a:rPr lang="ru-RU"/>
                  <a:t>, кН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7389735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Развернутая диаграмма нагрузок,</a:t>
            </a:r>
            <a:r>
              <a:rPr lang="ru-RU" baseline="0"/>
              <a:t> действующих на коренную шейку и подшипник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Конец!$P$5:$P$77</c:f>
              <c:numCache>
                <c:formatCode>General</c:formatCode>
                <c:ptCount val="73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  <c:pt idx="11">
                  <c:v>110</c:v>
                </c:pt>
                <c:pt idx="12">
                  <c:v>120</c:v>
                </c:pt>
                <c:pt idx="13">
                  <c:v>130</c:v>
                </c:pt>
                <c:pt idx="14">
                  <c:v>140</c:v>
                </c:pt>
                <c:pt idx="15">
                  <c:v>150</c:v>
                </c:pt>
                <c:pt idx="16">
                  <c:v>160</c:v>
                </c:pt>
                <c:pt idx="17">
                  <c:v>170</c:v>
                </c:pt>
                <c:pt idx="18">
                  <c:v>180</c:v>
                </c:pt>
                <c:pt idx="19">
                  <c:v>190</c:v>
                </c:pt>
                <c:pt idx="20">
                  <c:v>200</c:v>
                </c:pt>
                <c:pt idx="21">
                  <c:v>210</c:v>
                </c:pt>
                <c:pt idx="22">
                  <c:v>220</c:v>
                </c:pt>
                <c:pt idx="23">
                  <c:v>230</c:v>
                </c:pt>
                <c:pt idx="24">
                  <c:v>240</c:v>
                </c:pt>
                <c:pt idx="25">
                  <c:v>250</c:v>
                </c:pt>
                <c:pt idx="26">
                  <c:v>260</c:v>
                </c:pt>
                <c:pt idx="27">
                  <c:v>270</c:v>
                </c:pt>
                <c:pt idx="28">
                  <c:v>280</c:v>
                </c:pt>
                <c:pt idx="29">
                  <c:v>290</c:v>
                </c:pt>
                <c:pt idx="30">
                  <c:v>300</c:v>
                </c:pt>
                <c:pt idx="31">
                  <c:v>310</c:v>
                </c:pt>
                <c:pt idx="32">
                  <c:v>320</c:v>
                </c:pt>
                <c:pt idx="33">
                  <c:v>330</c:v>
                </c:pt>
                <c:pt idx="34">
                  <c:v>340</c:v>
                </c:pt>
                <c:pt idx="35">
                  <c:v>350</c:v>
                </c:pt>
                <c:pt idx="36">
                  <c:v>360</c:v>
                </c:pt>
                <c:pt idx="37">
                  <c:v>370</c:v>
                </c:pt>
                <c:pt idx="38">
                  <c:v>380</c:v>
                </c:pt>
                <c:pt idx="39">
                  <c:v>390</c:v>
                </c:pt>
                <c:pt idx="40">
                  <c:v>400</c:v>
                </c:pt>
                <c:pt idx="41">
                  <c:v>410</c:v>
                </c:pt>
                <c:pt idx="42">
                  <c:v>420</c:v>
                </c:pt>
                <c:pt idx="43">
                  <c:v>430</c:v>
                </c:pt>
                <c:pt idx="44">
                  <c:v>440</c:v>
                </c:pt>
                <c:pt idx="45">
                  <c:v>450</c:v>
                </c:pt>
                <c:pt idx="46">
                  <c:v>460</c:v>
                </c:pt>
                <c:pt idx="47">
                  <c:v>470</c:v>
                </c:pt>
                <c:pt idx="48">
                  <c:v>480</c:v>
                </c:pt>
                <c:pt idx="49">
                  <c:v>490</c:v>
                </c:pt>
                <c:pt idx="50">
                  <c:v>500</c:v>
                </c:pt>
                <c:pt idx="51">
                  <c:v>510</c:v>
                </c:pt>
                <c:pt idx="52">
                  <c:v>520</c:v>
                </c:pt>
                <c:pt idx="53">
                  <c:v>530</c:v>
                </c:pt>
                <c:pt idx="54">
                  <c:v>540</c:v>
                </c:pt>
                <c:pt idx="55">
                  <c:v>550</c:v>
                </c:pt>
                <c:pt idx="56">
                  <c:v>560</c:v>
                </c:pt>
                <c:pt idx="57">
                  <c:v>570</c:v>
                </c:pt>
                <c:pt idx="58">
                  <c:v>580</c:v>
                </c:pt>
                <c:pt idx="59">
                  <c:v>590</c:v>
                </c:pt>
                <c:pt idx="60">
                  <c:v>600</c:v>
                </c:pt>
                <c:pt idx="61">
                  <c:v>610</c:v>
                </c:pt>
                <c:pt idx="62">
                  <c:v>620</c:v>
                </c:pt>
                <c:pt idx="63">
                  <c:v>630</c:v>
                </c:pt>
                <c:pt idx="64">
                  <c:v>640</c:v>
                </c:pt>
                <c:pt idx="65">
                  <c:v>650</c:v>
                </c:pt>
                <c:pt idx="66">
                  <c:v>660</c:v>
                </c:pt>
                <c:pt idx="67">
                  <c:v>670</c:v>
                </c:pt>
                <c:pt idx="68">
                  <c:v>680</c:v>
                </c:pt>
                <c:pt idx="69">
                  <c:v>690</c:v>
                </c:pt>
                <c:pt idx="70">
                  <c:v>700</c:v>
                </c:pt>
                <c:pt idx="71">
                  <c:v>710</c:v>
                </c:pt>
                <c:pt idx="72">
                  <c:v>720</c:v>
                </c:pt>
              </c:numCache>
            </c:numRef>
          </c:xVal>
          <c:yVal>
            <c:numRef>
              <c:f>Конец!$AA$5:$AA$77</c:f>
              <c:numCache>
                <c:formatCode>0.000</c:formatCode>
                <c:ptCount val="73"/>
                <c:pt idx="0">
                  <c:v>3.6987598730242461</c:v>
                </c:pt>
                <c:pt idx="1">
                  <c:v>3.2223261580785625</c:v>
                </c:pt>
                <c:pt idx="2">
                  <c:v>2.4524514069538492</c:v>
                </c:pt>
                <c:pt idx="3">
                  <c:v>1.9810287633090669</c:v>
                </c:pt>
                <c:pt idx="4">
                  <c:v>1.8162233706383142</c:v>
                </c:pt>
                <c:pt idx="5">
                  <c:v>1.6589419659228832</c:v>
                </c:pt>
                <c:pt idx="6">
                  <c:v>1.5019103094128572</c:v>
                </c:pt>
                <c:pt idx="7">
                  <c:v>1.3500531412993488</c:v>
                </c:pt>
                <c:pt idx="8">
                  <c:v>0.89994136949913239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3.4244288641493655E-2</c:v>
                </c:pt>
                <c:pt idx="14">
                  <c:v>6.8342270407871913E-2</c:v>
                </c:pt>
                <c:pt idx="15">
                  <c:v>0.10557569947394339</c:v>
                </c:pt>
                <c:pt idx="16">
                  <c:v>0.13789685094448695</c:v>
                </c:pt>
                <c:pt idx="17">
                  <c:v>0.16453903085151048</c:v>
                </c:pt>
                <c:pt idx="18">
                  <c:v>0.61645997883737591</c:v>
                </c:pt>
                <c:pt idx="19">
                  <c:v>0.84751328408328563</c:v>
                </c:pt>
                <c:pt idx="20">
                  <c:v>1.1746261526265818</c:v>
                </c:pt>
                <c:pt idx="21">
                  <c:v>1.612472601244231</c:v>
                </c:pt>
                <c:pt idx="22">
                  <c:v>2.4466776303972129</c:v>
                </c:pt>
                <c:pt idx="23">
                  <c:v>4.0769649687183485</c:v>
                </c:pt>
                <c:pt idx="24">
                  <c:v>8.3594635215693405</c:v>
                </c:pt>
                <c:pt idx="25">
                  <c:v>14.820108548079656</c:v>
                </c:pt>
                <c:pt idx="26">
                  <c:v>21.906249759918065</c:v>
                </c:pt>
                <c:pt idx="27">
                  <c:v>41.4</c:v>
                </c:pt>
                <c:pt idx="28">
                  <c:v>47.121451520943431</c:v>
                </c:pt>
                <c:pt idx="29">
                  <c:v>44.767294826070142</c:v>
                </c:pt>
                <c:pt idx="30">
                  <c:v>25.550465120199327</c:v>
                </c:pt>
                <c:pt idx="31">
                  <c:v>16.762221539889918</c:v>
                </c:pt>
                <c:pt idx="32">
                  <c:v>11.661856748964899</c:v>
                </c:pt>
                <c:pt idx="33">
                  <c:v>8.2117324518789374</c:v>
                </c:pt>
                <c:pt idx="34">
                  <c:v>6.1146366360788029</c:v>
                </c:pt>
                <c:pt idx="35">
                  <c:v>4.5969739141571013</c:v>
                </c:pt>
                <c:pt idx="36">
                  <c:v>3.6987598730242466</c:v>
                </c:pt>
                <c:pt idx="37">
                  <c:v>3.2223261580785585</c:v>
                </c:pt>
                <c:pt idx="38">
                  <c:v>2.452451406953851</c:v>
                </c:pt>
                <c:pt idx="39">
                  <c:v>1.98102876330907</c:v>
                </c:pt>
                <c:pt idx="40">
                  <c:v>1.816223370638314</c:v>
                </c:pt>
                <c:pt idx="41">
                  <c:v>1.6589419659228819</c:v>
                </c:pt>
                <c:pt idx="42">
                  <c:v>1.5019103094128567</c:v>
                </c:pt>
                <c:pt idx="43">
                  <c:v>1.3500531412993482</c:v>
                </c:pt>
                <c:pt idx="44">
                  <c:v>0.89994136949913262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3.4244288641493564E-2</c:v>
                </c:pt>
                <c:pt idx="50">
                  <c:v>6.8342270407873815E-2</c:v>
                </c:pt>
                <c:pt idx="51">
                  <c:v>0.10557569947394237</c:v>
                </c:pt>
                <c:pt idx="52">
                  <c:v>0.13789685094448653</c:v>
                </c:pt>
                <c:pt idx="53">
                  <c:v>0.16453903085151048</c:v>
                </c:pt>
                <c:pt idx="54">
                  <c:v>0.75156418177571271</c:v>
                </c:pt>
                <c:pt idx="55">
                  <c:v>0.89684932049399413</c:v>
                </c:pt>
                <c:pt idx="56">
                  <c:v>1.2202092137163647</c:v>
                </c:pt>
                <c:pt idx="57">
                  <c:v>1.7107675679556216</c:v>
                </c:pt>
                <c:pt idx="58">
                  <c:v>2.777979251494068</c:v>
                </c:pt>
                <c:pt idx="59">
                  <c:v>4.2796418012615138</c:v>
                </c:pt>
                <c:pt idx="60">
                  <c:v>8.5708759800741383</c:v>
                </c:pt>
                <c:pt idx="61">
                  <c:v>14.854426382507986</c:v>
                </c:pt>
                <c:pt idx="62">
                  <c:v>21.687777971547092</c:v>
                </c:pt>
                <c:pt idx="63">
                  <c:v>41.001074618748675</c:v>
                </c:pt>
                <c:pt idx="64">
                  <c:v>46.940701361755181</c:v>
                </c:pt>
                <c:pt idx="65">
                  <c:v>44.77612498195284</c:v>
                </c:pt>
                <c:pt idx="66">
                  <c:v>25.593644210121067</c:v>
                </c:pt>
                <c:pt idx="67">
                  <c:v>16.572501548790072</c:v>
                </c:pt>
                <c:pt idx="68">
                  <c:v>11.284521251464371</c:v>
                </c:pt>
                <c:pt idx="69">
                  <c:v>7.366878436871982</c:v>
                </c:pt>
                <c:pt idx="70">
                  <c:v>4.9619813044224639</c:v>
                </c:pt>
                <c:pt idx="71">
                  <c:v>3.3184307585173625</c:v>
                </c:pt>
                <c:pt idx="72">
                  <c:v>3.6987598730242461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8C0-4A82-8385-9C31C5C73F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41660079"/>
        <c:axId val="1541662159"/>
      </c:scatterChart>
      <c:valAx>
        <c:axId val="1541660079"/>
        <c:scaling>
          <c:orientation val="minMax"/>
          <c:max val="7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l-GR"/>
                  <a:t>α</a:t>
                </a:r>
                <a:r>
                  <a:rPr lang="ru-RU"/>
                  <a:t>, ПКВ</a:t>
                </a:r>
              </a:p>
            </c:rich>
          </c:tx>
          <c:layout>
            <c:manualLayout>
              <c:xMode val="edge"/>
              <c:yMode val="edge"/>
              <c:x val="0.48069728222698027"/>
              <c:y val="0.9214791752868632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41662159"/>
        <c:crosses val="autoZero"/>
        <c:crossBetween val="midCat"/>
        <c:majorUnit val="90"/>
      </c:valAx>
      <c:valAx>
        <c:axId val="15416621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</a:t>
                </a:r>
                <a:r>
                  <a:rPr lang="ru-RU"/>
                  <a:t>к, кН</a:t>
                </a:r>
              </a:p>
            </c:rich>
          </c:tx>
          <c:layout>
            <c:manualLayout>
              <c:xMode val="edge"/>
              <c:yMode val="edge"/>
              <c:x val="2.3355226559490082E-2"/>
              <c:y val="0.458429392054835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5416600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Полярная</a:t>
            </a:r>
            <a:r>
              <a:rPr lang="ru-RU" baseline="0"/>
              <a:t> диаграмма нагрузок на коренную шейку</a:t>
            </a:r>
            <a:endParaRPr lang="ru-RU"/>
          </a:p>
        </c:rich>
      </c:tx>
      <c:layout>
        <c:manualLayout>
          <c:xMode val="edge"/>
          <c:yMode val="edge"/>
          <c:x val="0.13194312816624737"/>
          <c:y val="1.39901217404925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7.1682978943378023E-2"/>
          <c:y val="0.1244101674134844"/>
          <c:w val="0.86397198194162039"/>
          <c:h val="0.81283342430306504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Конец!$W$5:$W$77</c:f>
              <c:numCache>
                <c:formatCode>0.000</c:formatCode>
                <c:ptCount val="73"/>
                <c:pt idx="0">
                  <c:v>3.6000000000000005</c:v>
                </c:pt>
                <c:pt idx="1">
                  <c:v>2.9610000000000021</c:v>
                </c:pt>
                <c:pt idx="2">
                  <c:v>2.0640000000000027</c:v>
                </c:pt>
                <c:pt idx="3">
                  <c:v>1.4820000000000011</c:v>
                </c:pt>
                <c:pt idx="4">
                  <c:v>1.1520000000000001</c:v>
                </c:pt>
                <c:pt idx="5">
                  <c:v>0.85799999999999943</c:v>
                </c:pt>
                <c:pt idx="6">
                  <c:v>0.58500000000000019</c:v>
                </c:pt>
                <c:pt idx="7">
                  <c:v>0.35100000000000009</c:v>
                </c:pt>
                <c:pt idx="8">
                  <c:v>0.11699999999999999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-2.2499999999999964E-2</c:v>
                </c:pt>
                <c:pt idx="14">
                  <c:v>-4.9799999999998512E-2</c:v>
                </c:pt>
                <c:pt idx="15">
                  <c:v>-8.6399999999998478E-2</c:v>
                </c:pt>
                <c:pt idx="16">
                  <c:v>-0.12120000000000131</c:v>
                </c:pt>
                <c:pt idx="17">
                  <c:v>-0.15300000000000047</c:v>
                </c:pt>
                <c:pt idx="18">
                  <c:v>-0.6000000000000012</c:v>
                </c:pt>
                <c:pt idx="19">
                  <c:v>-0.84600000000000097</c:v>
                </c:pt>
                <c:pt idx="20">
                  <c:v>-1.1610000000000045</c:v>
                </c:pt>
                <c:pt idx="21">
                  <c:v>-1.4820000000000042</c:v>
                </c:pt>
                <c:pt idx="22">
                  <c:v>-1.9199999999999979</c:v>
                </c:pt>
                <c:pt idx="23">
                  <c:v>-2.4959999999999982</c:v>
                </c:pt>
                <c:pt idx="24">
                  <c:v>-3.6269999999999998</c:v>
                </c:pt>
                <c:pt idx="25">
                  <c:v>-4.0560000000000009</c:v>
                </c:pt>
                <c:pt idx="26">
                  <c:v>-2.8859999999999997</c:v>
                </c:pt>
                <c:pt idx="27">
                  <c:v>0</c:v>
                </c:pt>
                <c:pt idx="28">
                  <c:v>-9.8909999999999982</c:v>
                </c:pt>
                <c:pt idx="29">
                  <c:v>-18.326999999999998</c:v>
                </c:pt>
                <c:pt idx="30">
                  <c:v>-15.044999999999998</c:v>
                </c:pt>
                <c:pt idx="31">
                  <c:v>-12.487500000000001</c:v>
                </c:pt>
                <c:pt idx="32">
                  <c:v>-9.9600000000000026</c:v>
                </c:pt>
                <c:pt idx="33">
                  <c:v>-7.775999999999998</c:v>
                </c:pt>
                <c:pt idx="34">
                  <c:v>-6.0600000000000005</c:v>
                </c:pt>
                <c:pt idx="35">
                  <c:v>-4.59</c:v>
                </c:pt>
                <c:pt idx="36">
                  <c:v>-3.6000000000000005</c:v>
                </c:pt>
                <c:pt idx="37">
                  <c:v>-2.9610000000000021</c:v>
                </c:pt>
                <c:pt idx="38">
                  <c:v>-2.0640000000000036</c:v>
                </c:pt>
                <c:pt idx="39">
                  <c:v>-1.4820000000000029</c:v>
                </c:pt>
                <c:pt idx="40">
                  <c:v>-1.152000000000001</c:v>
                </c:pt>
                <c:pt idx="41">
                  <c:v>-0.85799999999999699</c:v>
                </c:pt>
                <c:pt idx="42">
                  <c:v>-0.58499999999999996</c:v>
                </c:pt>
                <c:pt idx="43">
                  <c:v>-0.35099999999999998</c:v>
                </c:pt>
                <c:pt idx="44">
                  <c:v>-0.11700000000000088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2.2500000000000853E-2</c:v>
                </c:pt>
                <c:pt idx="50">
                  <c:v>4.9800000000000288E-2</c:v>
                </c:pt>
                <c:pt idx="51">
                  <c:v>8.6399999999998478E-2</c:v>
                </c:pt>
                <c:pt idx="52">
                  <c:v>0.12120000000000131</c:v>
                </c:pt>
                <c:pt idx="53">
                  <c:v>0.15300000000000047</c:v>
                </c:pt>
                <c:pt idx="54">
                  <c:v>0.62540785987559278</c:v>
                </c:pt>
                <c:pt idx="55">
                  <c:v>0.88574220445574015</c:v>
                </c:pt>
                <c:pt idx="56">
                  <c:v>1.1804426535959074</c:v>
                </c:pt>
                <c:pt idx="57">
                  <c:v>1.4238002050773977</c:v>
                </c:pt>
                <c:pt idx="58">
                  <c:v>1.9856193958480124</c:v>
                </c:pt>
                <c:pt idx="59">
                  <c:v>2.2907194558828641</c:v>
                </c:pt>
                <c:pt idx="60">
                  <c:v>3.5897993837795457</c:v>
                </c:pt>
                <c:pt idx="61">
                  <c:v>4.0947925877716624</c:v>
                </c:pt>
                <c:pt idx="62">
                  <c:v>2.9976762537132835</c:v>
                </c:pt>
                <c:pt idx="63">
                  <c:v>1.6461411431427946</c:v>
                </c:pt>
                <c:pt idx="64">
                  <c:v>11.3293381435425</c:v>
                </c:pt>
                <c:pt idx="65">
                  <c:v>19.331384234095999</c:v>
                </c:pt>
                <c:pt idx="66">
                  <c:v>15.485053305374208</c:v>
                </c:pt>
                <c:pt idx="67">
                  <c:v>12.231655361491342</c:v>
                </c:pt>
                <c:pt idx="68">
                  <c:v>9.3353412021708859</c:v>
                </c:pt>
                <c:pt idx="69">
                  <c:v>6.6842773395042236</c:v>
                </c:pt>
                <c:pt idx="70">
                  <c:v>4.77970247648698</c:v>
                </c:pt>
                <c:pt idx="71">
                  <c:v>3.3136067941910579</c:v>
                </c:pt>
                <c:pt idx="72">
                  <c:v>3.6000000000000005</c:v>
                </c:pt>
              </c:numCache>
            </c:numRef>
          </c:xVal>
          <c:yVal>
            <c:numRef>
              <c:f>Конец!$Z$5:$Z$77</c:f>
              <c:numCache>
                <c:formatCode>0.000</c:formatCode>
                <c:ptCount val="73"/>
                <c:pt idx="0">
                  <c:v>-0.84901389758609547</c:v>
                </c:pt>
                <c:pt idx="1">
                  <c:v>-1.2711667353409366</c:v>
                </c:pt>
                <c:pt idx="2">
                  <c:v>-1.3245459235035613</c:v>
                </c:pt>
                <c:pt idx="3">
                  <c:v>-1.3145915567421875</c:v>
                </c:pt>
                <c:pt idx="4">
                  <c:v>-1.4041236883027075</c:v>
                </c:pt>
                <c:pt idx="5">
                  <c:v>-1.419832541640063</c:v>
                </c:pt>
                <c:pt idx="6">
                  <c:v>-1.3832966339583943</c:v>
                </c:pt>
                <c:pt idx="7">
                  <c:v>-1.3036266660099582</c:v>
                </c:pt>
                <c:pt idx="8">
                  <c:v>-0.89230346213380463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2.5815137120726916E-2</c:v>
                </c:pt>
                <c:pt idx="14">
                  <c:v>4.6804122943420623E-2</c:v>
                </c:pt>
                <c:pt idx="15">
                  <c:v>6.0673456465019981E-2</c:v>
                </c:pt>
                <c:pt idx="16">
                  <c:v>6.5773106209192633E-2</c:v>
                </c:pt>
                <c:pt idx="17">
                  <c:v>6.0531749301950377E-2</c:v>
                </c:pt>
                <c:pt idx="18">
                  <c:v>0.14150231626435161</c:v>
                </c:pt>
                <c:pt idx="19">
                  <c:v>5.062377601122181E-2</c:v>
                </c:pt>
                <c:pt idx="20">
                  <c:v>-0.17839730500855566</c:v>
                </c:pt>
                <c:pt idx="21">
                  <c:v>-0.63540844325781842</c:v>
                </c:pt>
                <c:pt idx="22">
                  <c:v>-1.5165195109480551</c:v>
                </c:pt>
                <c:pt idx="23">
                  <c:v>-3.2236047146256341</c:v>
                </c:pt>
                <c:pt idx="24">
                  <c:v>-7.5316333798485218</c:v>
                </c:pt>
                <c:pt idx="25">
                  <c:v>-14.254279405738604</c:v>
                </c:pt>
                <c:pt idx="26">
                  <c:v>-21.715312167774847</c:v>
                </c:pt>
                <c:pt idx="27">
                  <c:v>-41.4</c:v>
                </c:pt>
                <c:pt idx="28">
                  <c:v>-46.071675815414203</c:v>
                </c:pt>
                <c:pt idx="29">
                  <c:v>-40.843992912597152</c:v>
                </c:pt>
                <c:pt idx="30">
                  <c:v>-20.651252815713686</c:v>
                </c:pt>
                <c:pt idx="31">
                  <c:v>-11.181878853857677</c:v>
                </c:pt>
                <c:pt idx="32">
                  <c:v>-6.0660780437922259</c:v>
                </c:pt>
                <c:pt idx="33">
                  <c:v>-2.6393889181478549</c:v>
                </c:pt>
                <c:pt idx="34">
                  <c:v>-0.81558640944849792</c:v>
                </c:pt>
                <c:pt idx="35">
                  <c:v>0.25311888005610683</c:v>
                </c:pt>
                <c:pt idx="36">
                  <c:v>0.84901389758609724</c:v>
                </c:pt>
                <c:pt idx="37">
                  <c:v>1.2711667353409268</c:v>
                </c:pt>
                <c:pt idx="38">
                  <c:v>1.3245459235035639</c:v>
                </c:pt>
                <c:pt idx="39">
                  <c:v>1.3145915567421902</c:v>
                </c:pt>
                <c:pt idx="40">
                  <c:v>1.4041236883027066</c:v>
                </c:pt>
                <c:pt idx="41">
                  <c:v>1.4198325416400632</c:v>
                </c:pt>
                <c:pt idx="42">
                  <c:v>1.3832966339583941</c:v>
                </c:pt>
                <c:pt idx="43">
                  <c:v>1.3036266660099578</c:v>
                </c:pt>
                <c:pt idx="44">
                  <c:v>0.89230346213380463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-2.5815137120726028E-2</c:v>
                </c:pt>
                <c:pt idx="50">
                  <c:v>-4.6804122943421511E-2</c:v>
                </c:pt>
                <c:pt idx="51">
                  <c:v>-6.0673456465018205E-2</c:v>
                </c:pt>
                <c:pt idx="52">
                  <c:v>-6.5773106209191745E-2</c:v>
                </c:pt>
                <c:pt idx="53">
                  <c:v>-6.0531749301950377E-2</c:v>
                </c:pt>
                <c:pt idx="54">
                  <c:v>-0.41678978890326412</c:v>
                </c:pt>
                <c:pt idx="55">
                  <c:v>-0.1407105216976503</c:v>
                </c:pt>
                <c:pt idx="56">
                  <c:v>0.30897518801638668</c:v>
                </c:pt>
                <c:pt idx="57">
                  <c:v>0.9484295691248521</c:v>
                </c:pt>
                <c:pt idx="58">
                  <c:v>1.9428032161193571</c:v>
                </c:pt>
                <c:pt idx="59">
                  <c:v>3.6149603485438964</c:v>
                </c:pt>
                <c:pt idx="60">
                  <c:v>7.7828822071278845</c:v>
                </c:pt>
                <c:pt idx="61">
                  <c:v>14.278888500737008</c:v>
                </c:pt>
                <c:pt idx="62">
                  <c:v>21.479610108683232</c:v>
                </c:pt>
                <c:pt idx="63">
                  <c:v>40.968016051903824</c:v>
                </c:pt>
                <c:pt idx="64">
                  <c:v>45.552997064548428</c:v>
                </c:pt>
                <c:pt idx="65">
                  <c:v>40.388104090105614</c:v>
                </c:pt>
                <c:pt idx="66">
                  <c:v>20.3776286177755</c:v>
                </c:pt>
                <c:pt idx="67">
                  <c:v>11.181878853857677</c:v>
                </c:pt>
                <c:pt idx="68">
                  <c:v>6.3397022417304143</c:v>
                </c:pt>
                <c:pt idx="69">
                  <c:v>3.0969879483523521</c:v>
                </c:pt>
                <c:pt idx="70">
                  <c:v>1.332554952601313</c:v>
                </c:pt>
                <c:pt idx="71">
                  <c:v>0.17886506804006785</c:v>
                </c:pt>
                <c:pt idx="72">
                  <c:v>-0.84901389758609547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61-4B15-85AD-7A31353218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2520895"/>
        <c:axId val="1662520479"/>
      </c:scatterChart>
      <c:valAx>
        <c:axId val="1662520895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0" i="0" baseline="0">
                    <a:effectLst/>
                  </a:rPr>
                  <a:t>T</a:t>
                </a:r>
                <a:r>
                  <a:rPr lang="ru-RU" sz="1100" b="0" i="0" baseline="0">
                    <a:effectLst/>
                  </a:rPr>
                  <a:t>, МПа</a:t>
                </a:r>
                <a:endParaRPr lang="ru-RU" sz="11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5480666505841405"/>
              <c:y val="0.9524271129143793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62520479"/>
        <c:crosses val="autoZero"/>
        <c:crossBetween val="midCat"/>
      </c:valAx>
      <c:valAx>
        <c:axId val="1662520479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 marL="0" marR="0" lvl="0" indent="0" algn="ctr" defTabSz="914400" rtl="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 sz="1000" b="0" i="0" u="none" strike="noStrike" kern="1200" baseline="0">
                    <a:solidFill>
                      <a:sysClr val="windowText" lastClr="000000">
                        <a:lumMod val="65000"/>
                        <a:lumOff val="35000"/>
                      </a:sys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0" i="0" baseline="0">
                    <a:effectLst/>
                  </a:rPr>
                  <a:t>Z</a:t>
                </a:r>
                <a:r>
                  <a:rPr lang="ru-RU" sz="1100" b="0" i="0" baseline="0">
                    <a:effectLst/>
                  </a:rPr>
                  <a:t>, МПа</a:t>
                </a:r>
                <a:endParaRPr lang="ru-RU" sz="1100">
                  <a:effectLst/>
                </a:endParaRP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 marL="0" marR="0" lvl="0" indent="0" algn="ctr" defTabSz="914400" rtl="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 sz="1000" b="0" i="0" u="none" strike="noStrike" kern="1200" baseline="0">
                  <a:solidFill>
                    <a:sysClr val="windowText" lastClr="000000">
                      <a:lumMod val="65000"/>
                      <a:lumOff val="35000"/>
                    </a:sys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62520895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Полярная диаграмма нагрузок на коренной подшипник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7.5702428333784252E-2"/>
          <c:y val="0.13548383823365939"/>
          <c:w val="0.88135445154686898"/>
          <c:h val="0.79031593215460627"/>
        </c:manualLayout>
      </c:layout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Конец!$AB$5:$AB$77</c:f>
              <c:numCache>
                <c:formatCode>0.000</c:formatCode>
                <c:ptCount val="73"/>
                <c:pt idx="0">
                  <c:v>3.6000000000000005</c:v>
                </c:pt>
                <c:pt idx="1">
                  <c:v>3.1367515437719247</c:v>
                </c:pt>
                <c:pt idx="2">
                  <c:v>2.3925469559002357</c:v>
                </c:pt>
                <c:pt idx="3">
                  <c:v>1.9407454267796327</c:v>
                </c:pt>
                <c:pt idx="4">
                  <c:v>1.7850365077814074</c:v>
                </c:pt>
                <c:pt idx="5">
                  <c:v>1.6391665977939156</c:v>
                </c:pt>
                <c:pt idx="6">
                  <c:v>1.4904700259774735</c:v>
                </c:pt>
                <c:pt idx="7">
                  <c:v>1.3450574286166035</c:v>
                </c:pt>
                <c:pt idx="8">
                  <c:v>0.89906420433603684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-5.3128211217401966E-3</c:v>
                </c:pt>
                <c:pt idx="14">
                  <c:v>8.0639029570476958E-3</c:v>
                </c:pt>
                <c:pt idx="15">
                  <c:v>4.4487866654464192E-2</c:v>
                </c:pt>
                <c:pt idx="16">
                  <c:v>9.1395018426610811E-2</c:v>
                </c:pt>
                <c:pt idx="17">
                  <c:v>0.14016435825359314</c:v>
                </c:pt>
                <c:pt idx="18">
                  <c:v>0.6000000000000012</c:v>
                </c:pt>
                <c:pt idx="19">
                  <c:v>0.8419380854992965</c:v>
                </c:pt>
                <c:pt idx="20">
                  <c:v>1.0299676609045048</c:v>
                </c:pt>
                <c:pt idx="21">
                  <c:v>0.96574542677963238</c:v>
                </c:pt>
                <c:pt idx="22">
                  <c:v>0.49600537930313626</c:v>
                </c:pt>
                <c:pt idx="23">
                  <c:v>-0.86502660467350401</c:v>
                </c:pt>
                <c:pt idx="24">
                  <c:v>-4.7090858389396688</c:v>
                </c:pt>
                <c:pt idx="25">
                  <c:v>-12.007407470864198</c:v>
                </c:pt>
                <c:pt idx="26">
                  <c:v>-20.88425914115825</c:v>
                </c:pt>
                <c:pt idx="27">
                  <c:v>-41.4</c:v>
                </c:pt>
                <c:pt idx="28">
                  <c:v>-47.089297662588557</c:v>
                </c:pt>
                <c:pt idx="29">
                  <c:v>-44.649001910129016</c:v>
                </c:pt>
                <c:pt idx="30">
                  <c:v>-25.40700955838297</c:v>
                </c:pt>
                <c:pt idx="31">
                  <c:v>-16.592626435587942</c:v>
                </c:pt>
                <c:pt idx="32">
                  <c:v>-11.529002459406225</c:v>
                </c:pt>
                <c:pt idx="33">
                  <c:v>-8.0539079989017193</c:v>
                </c:pt>
                <c:pt idx="34">
                  <c:v>-5.9734842626166484</c:v>
                </c:pt>
                <c:pt idx="35">
                  <c:v>-4.4763139540711974</c:v>
                </c:pt>
                <c:pt idx="36">
                  <c:v>-3.6000000000000005</c:v>
                </c:pt>
                <c:pt idx="37">
                  <c:v>-3.1367515437719229</c:v>
                </c:pt>
                <c:pt idx="38">
                  <c:v>-2.3925469559002375</c:v>
                </c:pt>
                <c:pt idx="39">
                  <c:v>-1.9407454267796356</c:v>
                </c:pt>
                <c:pt idx="40">
                  <c:v>-1.7850365077814074</c:v>
                </c:pt>
                <c:pt idx="41">
                  <c:v>-1.6391665977939143</c:v>
                </c:pt>
                <c:pt idx="42">
                  <c:v>-1.490470025977473</c:v>
                </c:pt>
                <c:pt idx="43">
                  <c:v>-1.345057428616603</c:v>
                </c:pt>
                <c:pt idx="44">
                  <c:v>-0.89906420433603695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5.3128211217389216E-3</c:v>
                </c:pt>
                <c:pt idx="50">
                  <c:v>-8.063902957048532E-3</c:v>
                </c:pt>
                <c:pt idx="51">
                  <c:v>-4.4487866654465108E-2</c:v>
                </c:pt>
                <c:pt idx="52">
                  <c:v>-9.1395018426611144E-2</c:v>
                </c:pt>
                <c:pt idx="53">
                  <c:v>-0.14016435825359311</c:v>
                </c:pt>
                <c:pt idx="54">
                  <c:v>-0.62540785987559266</c:v>
                </c:pt>
                <c:pt idx="55">
                  <c:v>-0.89671991578949728</c:v>
                </c:pt>
                <c:pt idx="56">
                  <c:v>-1.0035775127555711</c:v>
                </c:pt>
                <c:pt idx="57">
                  <c:v>-0.75883236294809542</c:v>
                </c:pt>
                <c:pt idx="58">
                  <c:v>-0.27226286895794805</c:v>
                </c:pt>
                <c:pt idx="59">
                  <c:v>1.2967742035881011</c:v>
                </c:pt>
                <c:pt idx="60">
                  <c:v>4.9452740141448777</c:v>
                </c:pt>
                <c:pt idx="61">
                  <c:v>12.01726460940878</c:v>
                </c:pt>
                <c:pt idx="62">
                  <c:v>20.632745548017901</c:v>
                </c:pt>
                <c:pt idx="63">
                  <c:v>40.968016051903824</c:v>
                </c:pt>
                <c:pt idx="64">
                  <c:v>46.828263604908244</c:v>
                </c:pt>
                <c:pt idx="65">
                  <c:v>44.564126187434489</c:v>
                </c:pt>
                <c:pt idx="66">
                  <c:v>25.39007070456546</c:v>
                </c:pt>
                <c:pt idx="67">
                  <c:v>16.428172671949845</c:v>
                </c:pt>
                <c:pt idx="68">
                  <c:v>11.226368302628934</c:v>
                </c:pt>
                <c:pt idx="69">
                  <c:v>7.337247956127495</c:v>
                </c:pt>
                <c:pt idx="70">
                  <c:v>4.9472117825849775</c:v>
                </c:pt>
                <c:pt idx="71">
                  <c:v>3.294325254466711</c:v>
                </c:pt>
                <c:pt idx="72">
                  <c:v>3.6000000000000005</c:v>
                </c:pt>
              </c:numCache>
            </c:numRef>
          </c:xVal>
          <c:yVal>
            <c:numRef>
              <c:f>Конец!$AC$5:$AC$77</c:f>
              <c:numCache>
                <c:formatCode>0.000</c:formatCode>
                <c:ptCount val="73"/>
                <c:pt idx="0">
                  <c:v>-0.84901389758609547</c:v>
                </c:pt>
                <c:pt idx="1">
                  <c:v>-0.73768260226319082</c:v>
                </c:pt>
                <c:pt idx="2">
                  <c:v>-0.53873645438417161</c:v>
                </c:pt>
                <c:pt idx="3">
                  <c:v>-0.39746968373926628</c:v>
                </c:pt>
                <c:pt idx="4">
                  <c:v>-0.33512982251711976</c:v>
                </c:pt>
                <c:pt idx="5">
                  <c:v>-0.25538463339989737</c:v>
                </c:pt>
                <c:pt idx="6">
                  <c:v>-0.18502345576530055</c:v>
                </c:pt>
                <c:pt idx="7">
                  <c:v>-0.11603446925603578</c:v>
                </c:pt>
                <c:pt idx="8">
                  <c:v>-3.9724363022999684E-2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-3.3829650253739282E-2</c:v>
                </c:pt>
                <c:pt idx="14">
                  <c:v>-6.7864861258253542E-2</c:v>
                </c:pt>
                <c:pt idx="15">
                  <c:v>-9.574475463411572E-2</c:v>
                </c:pt>
                <c:pt idx="16">
                  <c:v>-0.10325934392201765</c:v>
                </c:pt>
                <c:pt idx="17">
                  <c:v>-8.6180307198992459E-2</c:v>
                </c:pt>
                <c:pt idx="18">
                  <c:v>-0.1415023162643517</c:v>
                </c:pt>
                <c:pt idx="19">
                  <c:v>9.705167120361867E-2</c:v>
                </c:pt>
                <c:pt idx="20">
                  <c:v>0.56472401748573553</c:v>
                </c:pt>
                <c:pt idx="21">
                  <c:v>1.291279853640396</c:v>
                </c:pt>
                <c:pt idx="22">
                  <c:v>2.3958735548414216</c:v>
                </c:pt>
                <c:pt idx="23">
                  <c:v>3.9841400991134379</c:v>
                </c:pt>
                <c:pt idx="24">
                  <c:v>6.9068908294504219</c:v>
                </c:pt>
                <c:pt idx="25">
                  <c:v>8.6866439552624879</c:v>
                </c:pt>
                <c:pt idx="26">
                  <c:v>6.6129795605958526</c:v>
                </c:pt>
                <c:pt idx="27">
                  <c:v>7.6081719049825303E-15</c:v>
                </c:pt>
                <c:pt idx="28">
                  <c:v>1.7404709376355036</c:v>
                </c:pt>
                <c:pt idx="29">
                  <c:v>3.2522783511842519</c:v>
                </c:pt>
                <c:pt idx="30">
                  <c:v>2.7037257920800322</c:v>
                </c:pt>
                <c:pt idx="31">
                  <c:v>2.3784068031726049</c:v>
                </c:pt>
                <c:pt idx="32">
                  <c:v>1.7552792155048618</c:v>
                </c:pt>
                <c:pt idx="33">
                  <c:v>1.6022221464168345</c:v>
                </c:pt>
                <c:pt idx="34">
                  <c:v>1.3062415379815238</c:v>
                </c:pt>
                <c:pt idx="35">
                  <c:v>1.0463185710042318</c:v>
                </c:pt>
                <c:pt idx="36">
                  <c:v>0.84901389758609813</c:v>
                </c:pt>
                <c:pt idx="37">
                  <c:v>0.73768260226318272</c:v>
                </c:pt>
                <c:pt idx="38">
                  <c:v>0.53873645438417328</c:v>
                </c:pt>
                <c:pt idx="39">
                  <c:v>0.3974696837392675</c:v>
                </c:pt>
                <c:pt idx="40">
                  <c:v>0.33512982251711887</c:v>
                </c:pt>
                <c:pt idx="41">
                  <c:v>0.25538463339989981</c:v>
                </c:pt>
                <c:pt idx="42">
                  <c:v>0.18502345576529999</c:v>
                </c:pt>
                <c:pt idx="43">
                  <c:v>0.11603446925603556</c:v>
                </c:pt>
                <c:pt idx="44">
                  <c:v>3.9724363022998838E-2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3.3829650253739393E-2</c:v>
                </c:pt>
                <c:pt idx="50">
                  <c:v>6.786486125825536E-2</c:v>
                </c:pt>
                <c:pt idx="51">
                  <c:v>9.5744754634114179E-2</c:v>
                </c:pt>
                <c:pt idx="52">
                  <c:v>0.1032593439220168</c:v>
                </c:pt>
                <c:pt idx="53">
                  <c:v>8.6180307198992487E-2</c:v>
                </c:pt>
                <c:pt idx="54">
                  <c:v>0.41678978890326435</c:v>
                </c:pt>
                <c:pt idx="55">
                  <c:v>-1.523470698818985E-2</c:v>
                </c:pt>
                <c:pt idx="56">
                  <c:v>-0.69407686975554128</c:v>
                </c:pt>
                <c:pt idx="57">
                  <c:v>-1.5332642031011492</c:v>
                </c:pt>
                <c:pt idx="58">
                  <c:v>-2.7646051529862872</c:v>
                </c:pt>
                <c:pt idx="59">
                  <c:v>-4.0784446314757465</c:v>
                </c:pt>
                <c:pt idx="60">
                  <c:v>-7.0002985644067515</c:v>
                </c:pt>
                <c:pt idx="61">
                  <c:v>-8.7315138699311809</c:v>
                </c:pt>
                <c:pt idx="62">
                  <c:v>-6.6820299680464563</c:v>
                </c:pt>
                <c:pt idx="63">
                  <c:v>-1.6461411431428121</c:v>
                </c:pt>
                <c:pt idx="64">
                  <c:v>-3.247025112731758</c:v>
                </c:pt>
                <c:pt idx="65">
                  <c:v>-4.3520139648071492</c:v>
                </c:pt>
                <c:pt idx="66">
                  <c:v>-3.2216352325225301</c:v>
                </c:pt>
                <c:pt idx="67">
                  <c:v>-2.1824184395412516</c:v>
                </c:pt>
                <c:pt idx="68">
                  <c:v>-1.1441479836451727</c:v>
                </c:pt>
                <c:pt idx="69">
                  <c:v>-0.6600684312647247</c:v>
                </c:pt>
                <c:pt idx="70">
                  <c:v>-0.38256247031096136</c:v>
                </c:pt>
                <c:pt idx="71">
                  <c:v>-0.39925407556712234</c:v>
                </c:pt>
                <c:pt idx="72">
                  <c:v>-0.84901389758609547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FC-42D3-BE63-3588DC91DF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62513823"/>
        <c:axId val="1662517567"/>
      </c:scatterChart>
      <c:valAx>
        <c:axId val="1662513823"/>
        <c:scaling>
          <c:orientation val="minMax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0" i="0" baseline="0">
                    <a:effectLst/>
                  </a:rPr>
                  <a:t>T</a:t>
                </a:r>
                <a:r>
                  <a:rPr lang="ru-RU" sz="1100" b="0" i="0" baseline="0">
                    <a:effectLst/>
                  </a:rPr>
                  <a:t>, МПа</a:t>
                </a:r>
                <a:endParaRPr lang="ru-RU" sz="1100">
                  <a:effectLst/>
                </a:endParaRPr>
              </a:p>
            </c:rich>
          </c:tx>
          <c:layout>
            <c:manualLayout>
              <c:xMode val="edge"/>
              <c:yMode val="edge"/>
              <c:x val="0.46156226537280115"/>
              <c:y val="0.9461539419525423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62517567"/>
        <c:crosses val="autoZero"/>
        <c:crossBetween val="midCat"/>
      </c:valAx>
      <c:valAx>
        <c:axId val="1662517567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100" b="0" i="0" baseline="0">
                    <a:effectLst/>
                  </a:rPr>
                  <a:t>Z</a:t>
                </a:r>
                <a:r>
                  <a:rPr lang="ru-RU" sz="1100" b="0" i="0" baseline="0">
                    <a:effectLst/>
                  </a:rPr>
                  <a:t>, МПа</a:t>
                </a:r>
                <a:endParaRPr lang="ru-RU" sz="1100">
                  <a:effectLst/>
                </a:endParaRPr>
              </a:p>
            </c:rich>
          </c:tx>
          <c:layout>
            <c:manualLayout>
              <c:xMode val="edge"/>
              <c:yMode val="edge"/>
              <c:x val="1.9318884372456789E-2"/>
              <c:y val="0.49016943792303952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66251382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1.xml"/><Relationship Id="rId2" Type="http://schemas.openxmlformats.org/officeDocument/2006/relationships/chart" Target="../charts/chart10.xml"/><Relationship Id="rId1" Type="http://schemas.openxmlformats.org/officeDocument/2006/relationships/chart" Target="../charts/chart9.xml"/><Relationship Id="rId6" Type="http://schemas.openxmlformats.org/officeDocument/2006/relationships/chart" Target="../charts/chart14.xml"/><Relationship Id="rId5" Type="http://schemas.openxmlformats.org/officeDocument/2006/relationships/chart" Target="../charts/chart13.xml"/><Relationship Id="rId4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214313</xdr:colOff>
      <xdr:row>7</xdr:row>
      <xdr:rowOff>119064</xdr:rowOff>
    </xdr:from>
    <xdr:to>
      <xdr:col>8</xdr:col>
      <xdr:colOff>303608</xdr:colOff>
      <xdr:row>32</xdr:row>
      <xdr:rowOff>113109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333374</xdr:colOff>
      <xdr:row>48</xdr:row>
      <xdr:rowOff>35721</xdr:rowOff>
    </xdr:from>
    <xdr:to>
      <xdr:col>8</xdr:col>
      <xdr:colOff>422669</xdr:colOff>
      <xdr:row>70</xdr:row>
      <xdr:rowOff>184549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422673</xdr:colOff>
      <xdr:row>71</xdr:row>
      <xdr:rowOff>11907</xdr:rowOff>
    </xdr:from>
    <xdr:to>
      <xdr:col>8</xdr:col>
      <xdr:colOff>511968</xdr:colOff>
      <xdr:row>95</xdr:row>
      <xdr:rowOff>83345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62</xdr:col>
      <xdr:colOff>104775</xdr:colOff>
      <xdr:row>5</xdr:row>
      <xdr:rowOff>69057</xdr:rowOff>
    </xdr:from>
    <xdr:to>
      <xdr:col>70</xdr:col>
      <xdr:colOff>553639</xdr:colOff>
      <xdr:row>23</xdr:row>
      <xdr:rowOff>27385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62</xdr:col>
      <xdr:colOff>85725</xdr:colOff>
      <xdr:row>23</xdr:row>
      <xdr:rowOff>76200</xdr:rowOff>
    </xdr:from>
    <xdr:to>
      <xdr:col>70</xdr:col>
      <xdr:colOff>564356</xdr:colOff>
      <xdr:row>41</xdr:row>
      <xdr:rowOff>34528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62</xdr:col>
      <xdr:colOff>28575</xdr:colOff>
      <xdr:row>50</xdr:row>
      <xdr:rowOff>23812</xdr:rowOff>
    </xdr:from>
    <xdr:to>
      <xdr:col>71</xdr:col>
      <xdr:colOff>23812</xdr:colOff>
      <xdr:row>67</xdr:row>
      <xdr:rowOff>172640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62</xdr:col>
      <xdr:colOff>66675</xdr:colOff>
      <xdr:row>68</xdr:row>
      <xdr:rowOff>23812</xdr:rowOff>
    </xdr:from>
    <xdr:to>
      <xdr:col>70</xdr:col>
      <xdr:colOff>595312</xdr:colOff>
      <xdr:row>86</xdr:row>
      <xdr:rowOff>28576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62</xdr:col>
      <xdr:colOff>0</xdr:colOff>
      <xdr:row>86</xdr:row>
      <xdr:rowOff>152400</xdr:rowOff>
    </xdr:from>
    <xdr:to>
      <xdr:col>71</xdr:col>
      <xdr:colOff>9525</xdr:colOff>
      <xdr:row>98</xdr:row>
      <xdr:rowOff>142875</xdr:rowOff>
    </xdr:to>
    <xdr:graphicFrame macro="">
      <xdr:nvGraphicFramePr>
        <xdr:cNvPr id="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31750</xdr:colOff>
      <xdr:row>5</xdr:row>
      <xdr:rowOff>23812</xdr:rowOff>
    </xdr:from>
    <xdr:to>
      <xdr:col>14</xdr:col>
      <xdr:colOff>631032</xdr:colOff>
      <xdr:row>33</xdr:row>
      <xdr:rowOff>158750</xdr:rowOff>
    </xdr:to>
    <xdr:graphicFrame macro="">
      <xdr:nvGraphicFramePr>
        <xdr:cNvPr id="4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31750</xdr:colOff>
      <xdr:row>34</xdr:row>
      <xdr:rowOff>31750</xdr:rowOff>
    </xdr:from>
    <xdr:to>
      <xdr:col>14</xdr:col>
      <xdr:colOff>627063</xdr:colOff>
      <xdr:row>50</xdr:row>
      <xdr:rowOff>142875</xdr:rowOff>
    </xdr:to>
    <xdr:graphicFrame macro="">
      <xdr:nvGraphicFramePr>
        <xdr:cNvPr id="5" name="Диаграмма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33194</xdr:colOff>
      <xdr:row>51</xdr:row>
      <xdr:rowOff>7936</xdr:rowOff>
    </xdr:from>
    <xdr:to>
      <xdr:col>14</xdr:col>
      <xdr:colOff>612631</xdr:colOff>
      <xdr:row>76</xdr:row>
      <xdr:rowOff>173181</xdr:rowOff>
    </xdr:to>
    <xdr:graphicFrame macro="">
      <xdr:nvGraphicFramePr>
        <xdr:cNvPr id="6" name="Диаграмма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31</xdr:col>
      <xdr:colOff>14430</xdr:colOff>
      <xdr:row>4</xdr:row>
      <xdr:rowOff>51954</xdr:rowOff>
    </xdr:from>
    <xdr:to>
      <xdr:col>39</xdr:col>
      <xdr:colOff>593642</xdr:colOff>
      <xdr:row>25</xdr:row>
      <xdr:rowOff>16822</xdr:rowOff>
    </xdr:to>
    <xdr:graphicFrame macro="">
      <xdr:nvGraphicFramePr>
        <xdr:cNvPr id="7" name="Диаграмма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31</xdr:col>
      <xdr:colOff>14430</xdr:colOff>
      <xdr:row>24</xdr:row>
      <xdr:rowOff>43297</xdr:rowOff>
    </xdr:from>
    <xdr:to>
      <xdr:col>39</xdr:col>
      <xdr:colOff>601806</xdr:colOff>
      <xdr:row>49</xdr:row>
      <xdr:rowOff>79013</xdr:rowOff>
    </xdr:to>
    <xdr:graphicFrame macro="">
      <xdr:nvGraphicFramePr>
        <xdr:cNvPr id="8" name="Диаграмма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31</xdr:col>
      <xdr:colOff>80817</xdr:colOff>
      <xdr:row>50</xdr:row>
      <xdr:rowOff>100663</xdr:rowOff>
    </xdr:from>
    <xdr:to>
      <xdr:col>39</xdr:col>
      <xdr:colOff>636442</xdr:colOff>
      <xdr:row>76</xdr:row>
      <xdr:rowOff>17319</xdr:rowOff>
    </xdr:to>
    <xdr:graphicFrame macro="">
      <xdr:nvGraphicFramePr>
        <xdr:cNvPr id="9" name="Диаграмма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78"/>
  <sheetViews>
    <sheetView zoomScale="80" zoomScaleNormal="80" workbookViewId="0">
      <selection activeCell="I4" sqref="I4"/>
    </sheetView>
  </sheetViews>
  <sheetFormatPr defaultRowHeight="14.25" x14ac:dyDescent="0.45"/>
  <cols>
    <col min="1" max="3" width="9.06640625" style="9"/>
    <col min="4" max="4" width="12.33203125" style="9" customWidth="1"/>
    <col min="5" max="5" width="11.06640625" style="9" customWidth="1"/>
    <col min="6" max="11" width="9.06640625" style="9"/>
    <col min="12" max="12" width="9.19921875" style="9" bestFit="1" customWidth="1"/>
    <col min="13" max="14" width="9.06640625" style="9"/>
    <col min="15" max="15" width="10.1328125" style="9" customWidth="1"/>
    <col min="17" max="17" width="9.06640625" style="9"/>
    <col min="18" max="18" width="9.33203125" style="9" customWidth="1"/>
    <col min="19" max="20" width="10.265625" style="9" bestFit="1" customWidth="1"/>
    <col min="21" max="22" width="9.796875" style="9" bestFit="1" customWidth="1"/>
    <col min="23" max="23" width="9.265625" style="9" bestFit="1" customWidth="1"/>
    <col min="24" max="24" width="8.06640625" style="9" customWidth="1"/>
    <col min="25" max="25" width="8" style="9" customWidth="1"/>
    <col min="26" max="16384" width="9.06640625" style="9"/>
  </cols>
  <sheetData>
    <row r="1" spans="1:25" ht="26.25" customHeight="1" thickTop="1" thickBot="1" x14ac:dyDescent="0.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18</v>
      </c>
      <c r="J1" s="12" t="s">
        <v>37</v>
      </c>
      <c r="K1" s="10" t="s">
        <v>19</v>
      </c>
      <c r="L1" s="11" t="s">
        <v>20</v>
      </c>
      <c r="M1" s="11" t="s">
        <v>21</v>
      </c>
      <c r="N1" s="12" t="s">
        <v>22</v>
      </c>
      <c r="O1" s="11" t="s">
        <v>23</v>
      </c>
      <c r="P1" s="10" t="s">
        <v>98</v>
      </c>
      <c r="Q1" s="11" t="s">
        <v>99</v>
      </c>
      <c r="R1" s="11" t="s">
        <v>29</v>
      </c>
      <c r="S1" s="11" t="s">
        <v>30</v>
      </c>
      <c r="T1" s="11" t="s">
        <v>31</v>
      </c>
      <c r="U1" s="11" t="s">
        <v>32</v>
      </c>
      <c r="V1" s="19" t="s">
        <v>33</v>
      </c>
      <c r="W1" s="11" t="s">
        <v>34</v>
      </c>
      <c r="X1" s="29" t="s">
        <v>35</v>
      </c>
      <c r="Y1" s="29" t="s">
        <v>36</v>
      </c>
    </row>
    <row r="2" spans="1:25" ht="15" thickTop="1" thickBot="1" x14ac:dyDescent="0.5">
      <c r="A2" s="3" t="s">
        <v>8</v>
      </c>
      <c r="B2" s="3" t="s">
        <v>9</v>
      </c>
      <c r="C2" s="3" t="s">
        <v>7</v>
      </c>
      <c r="D2" s="3" t="s">
        <v>7</v>
      </c>
      <c r="E2" s="3" t="s">
        <v>7</v>
      </c>
      <c r="F2" s="3" t="s">
        <v>7</v>
      </c>
      <c r="G2" s="3" t="s">
        <v>7</v>
      </c>
      <c r="H2" s="6">
        <f>G3-H3</f>
        <v>0</v>
      </c>
      <c r="J2" s="34">
        <v>0</v>
      </c>
      <c r="K2" s="23">
        <v>0</v>
      </c>
      <c r="L2" s="24">
        <v>14</v>
      </c>
      <c r="M2" s="25">
        <f>L2-0.1</f>
        <v>13.9</v>
      </c>
      <c r="N2" s="26">
        <f>(-$G$3*$H$5*($H$6^2)*(COS(P2)+$H$7*COS(2*P2)))/10^6</f>
        <v>-1.56214278181887</v>
      </c>
      <c r="O2" s="25">
        <f>M2+N2</f>
        <v>12.33785721818113</v>
      </c>
      <c r="P2" s="27">
        <f>RADIANS(K2)</f>
        <v>0</v>
      </c>
      <c r="Q2" s="30">
        <f>RADIANS(J2)</f>
        <v>0</v>
      </c>
      <c r="R2" s="17">
        <f>O2*V2</f>
        <v>0</v>
      </c>
      <c r="S2" s="17">
        <f>O2*W2</f>
        <v>12.33785721818113</v>
      </c>
      <c r="T2" s="17">
        <f>O2*X2</f>
        <v>12.33785721818113</v>
      </c>
      <c r="U2" s="17">
        <f>O2*Y2</f>
        <v>0</v>
      </c>
      <c r="V2" s="32">
        <f>TAN(Q2)</f>
        <v>0</v>
      </c>
      <c r="W2" s="28">
        <f>COS(Q2)</f>
        <v>1</v>
      </c>
      <c r="X2" s="28">
        <f>(COS(P2+Q2))/COS(Q2)</f>
        <v>1</v>
      </c>
      <c r="Y2" s="35">
        <f>(SIN(P2+Q2))/COS(Q2)</f>
        <v>0</v>
      </c>
    </row>
    <row r="3" spans="1:25" ht="15" thickTop="1" thickBot="1" x14ac:dyDescent="0.5">
      <c r="A3" s="4">
        <v>6000</v>
      </c>
      <c r="B3" s="4">
        <f>0.058/0.25</f>
        <v>0.23200000000000001</v>
      </c>
      <c r="C3" s="5">
        <f>1.6*A7</f>
        <v>134.4</v>
      </c>
      <c r="D3" s="5">
        <f>1.75*A7</f>
        <v>147</v>
      </c>
      <c r="E3" s="5">
        <f>D3*B3</f>
        <v>34.103999999999999</v>
      </c>
      <c r="F3" s="5">
        <f>D3*(1-B3)</f>
        <v>112.896</v>
      </c>
      <c r="G3" s="5">
        <f>C3+E3</f>
        <v>168.50400000000002</v>
      </c>
      <c r="H3" s="6">
        <f>C3+D3*B3</f>
        <v>168.50400000000002</v>
      </c>
      <c r="J3" s="36">
        <v>2.19</v>
      </c>
      <c r="K3" s="16">
        <f>K2+10</f>
        <v>10</v>
      </c>
      <c r="L3" s="20">
        <v>15.9</v>
      </c>
      <c r="M3" s="17">
        <f>L3-0.1</f>
        <v>15.8</v>
      </c>
      <c r="N3" s="18">
        <f t="shared" ref="N3:N4" si="0">(-$G$3*$H$5*($H$6^2)*(COS(P3)+$H$7*COS(2*P3)))/10^6</f>
        <v>-1.5268606986675231</v>
      </c>
      <c r="O3" s="17">
        <f t="shared" ref="O3:O4" si="1">M3+N3</f>
        <v>14.273139301332478</v>
      </c>
      <c r="P3" s="22">
        <f>RADIANS(K3)</f>
        <v>0.17453292519943295</v>
      </c>
      <c r="Q3" s="31">
        <f t="shared" ref="Q3:Q66" si="2">RADIANS(J3)</f>
        <v>3.8222710618675819E-2</v>
      </c>
      <c r="R3" s="17">
        <f t="shared" ref="R3:R66" si="3">O3*V3</f>
        <v>0.5458239108346099</v>
      </c>
      <c r="S3" s="17">
        <f t="shared" ref="S3:S66" si="4">O3*W3</f>
        <v>14.26271421648053</v>
      </c>
      <c r="T3" s="17">
        <f t="shared" ref="T3:T66" si="5">O3*X3</f>
        <v>13.961516916332007</v>
      </c>
      <c r="U3" s="17">
        <f t="shared" ref="U3:U66" si="6">O3*Y3</f>
        <v>2.9973592532798201</v>
      </c>
      <c r="V3" s="33">
        <f t="shared" ref="V3:V66" si="7">TAN(Q3)</f>
        <v>3.8241335652322413E-2</v>
      </c>
      <c r="W3" s="21">
        <f t="shared" ref="W3:W66" si="8">COS(Q3)</f>
        <v>0.9992696011275547</v>
      </c>
      <c r="X3" s="21">
        <f t="shared" ref="X3:X66" si="9">(COS(P3+Q3))/COS(Q3)</f>
        <v>0.97816721476463286</v>
      </c>
      <c r="Y3" s="37">
        <v>0.21</v>
      </c>
    </row>
    <row r="4" spans="1:25" ht="15" thickTop="1" thickBot="1" x14ac:dyDescent="0.5">
      <c r="J4" s="36">
        <v>4.34</v>
      </c>
      <c r="K4" s="16">
        <f t="shared" ref="K4:K67" si="10">K3+10</f>
        <v>20</v>
      </c>
      <c r="L4" s="20">
        <v>15.1</v>
      </c>
      <c r="M4" s="17">
        <f t="shared" ref="M4" si="11">L4-0.1</f>
        <v>15</v>
      </c>
      <c r="N4" s="18">
        <f t="shared" si="0"/>
        <v>-1.4234795325868177</v>
      </c>
      <c r="O4" s="17">
        <f t="shared" si="1"/>
        <v>13.576520467413182</v>
      </c>
      <c r="P4" s="22">
        <f t="shared" ref="P4:P49" si="12">RADIANS(K4)</f>
        <v>0.3490658503988659</v>
      </c>
      <c r="Q4" s="31">
        <f t="shared" si="2"/>
        <v>7.5747289536553894E-2</v>
      </c>
      <c r="R4" s="17">
        <f t="shared" si="3"/>
        <v>1.0303559889233409</v>
      </c>
      <c r="S4" s="17">
        <f t="shared" si="4"/>
        <v>13.537590412641084</v>
      </c>
      <c r="T4" s="17">
        <f t="shared" si="5"/>
        <v>12.405353596168997</v>
      </c>
      <c r="U4" s="17">
        <f t="shared" si="6"/>
        <v>5.566373391639404</v>
      </c>
      <c r="V4" s="33">
        <f t="shared" si="7"/>
        <v>7.5892493323045165E-2</v>
      </c>
      <c r="W4" s="21">
        <f t="shared" si="8"/>
        <v>0.99713254549532482</v>
      </c>
      <c r="X4" s="21">
        <f t="shared" si="9"/>
        <v>0.91373585934221813</v>
      </c>
      <c r="Y4" s="37">
        <v>0.41</v>
      </c>
    </row>
    <row r="5" spans="1:25" ht="15" thickTop="1" thickBot="1" x14ac:dyDescent="0.5">
      <c r="A5" s="1" t="s">
        <v>10</v>
      </c>
      <c r="B5" s="1" t="s">
        <v>11</v>
      </c>
      <c r="C5" s="1" t="s">
        <v>12</v>
      </c>
      <c r="D5" s="1" t="s">
        <v>13</v>
      </c>
      <c r="E5" s="1" t="s">
        <v>14</v>
      </c>
      <c r="G5" s="14" t="s">
        <v>24</v>
      </c>
      <c r="H5" s="13">
        <v>4.9000000000000002E-2</v>
      </c>
      <c r="I5" s="15" t="s">
        <v>27</v>
      </c>
      <c r="J5" s="36">
        <v>6.41</v>
      </c>
      <c r="K5" s="16">
        <f t="shared" si="10"/>
        <v>30</v>
      </c>
      <c r="L5" s="20">
        <v>8.6999999999999993</v>
      </c>
      <c r="M5" s="17">
        <f t="shared" ref="M5:M68" si="13">L5-0.1</f>
        <v>8.6</v>
      </c>
      <c r="N5" s="18">
        <f t="shared" ref="N5:N68" si="14">(-$G$3*$H$5*($H$6^2)*(COS(P5)+$H$7*COS(2*P5)))/10^6</f>
        <v>-1.2591516103778284</v>
      </c>
      <c r="O5" s="17">
        <f t="shared" ref="O5:O68" si="15">M5+N5</f>
        <v>7.3408483896221712</v>
      </c>
      <c r="P5" s="22">
        <f t="shared" si="12"/>
        <v>0.52359877559829882</v>
      </c>
      <c r="Q5" s="21">
        <f t="shared" si="2"/>
        <v>0.11187560505283653</v>
      </c>
      <c r="R5" s="17">
        <f t="shared" si="3"/>
        <v>0.82470544219854558</v>
      </c>
      <c r="S5" s="17">
        <f t="shared" si="4"/>
        <v>7.2949567017215831</v>
      </c>
      <c r="T5" s="17">
        <f t="shared" si="5"/>
        <v>5.9450084696436143</v>
      </c>
      <c r="U5" s="17">
        <f t="shared" si="6"/>
        <v>4.3311005498770809</v>
      </c>
      <c r="V5" s="33">
        <f t="shared" si="7"/>
        <v>0.11234470437564678</v>
      </c>
      <c r="W5" s="21">
        <f t="shared" si="8"/>
        <v>0.9937484490259374</v>
      </c>
      <c r="X5" s="21">
        <f t="shared" si="9"/>
        <v>0.80985305159661525</v>
      </c>
      <c r="Y5" s="37">
        <v>0.59</v>
      </c>
    </row>
    <row r="6" spans="1:25" ht="15" thickTop="1" thickBot="1" x14ac:dyDescent="0.5">
      <c r="A6" s="6" t="s">
        <v>17</v>
      </c>
      <c r="B6" s="6" t="s">
        <v>16</v>
      </c>
      <c r="C6" s="6" t="s">
        <v>16</v>
      </c>
      <c r="D6" s="6" t="s">
        <v>15</v>
      </c>
      <c r="E6" s="6" t="s">
        <v>15</v>
      </c>
      <c r="G6" s="14" t="s">
        <v>25</v>
      </c>
      <c r="H6" s="13">
        <v>397.733</v>
      </c>
      <c r="I6" s="15" t="s">
        <v>28</v>
      </c>
      <c r="J6" s="36">
        <v>8.36</v>
      </c>
      <c r="K6" s="16">
        <f t="shared" si="10"/>
        <v>40</v>
      </c>
      <c r="L6" s="20">
        <v>5.75</v>
      </c>
      <c r="M6" s="17">
        <f t="shared" si="13"/>
        <v>5.65</v>
      </c>
      <c r="N6" s="18">
        <f t="shared" si="14"/>
        <v>-1.0450153794692085</v>
      </c>
      <c r="O6" s="17">
        <f t="shared" si="15"/>
        <v>4.604984620530792</v>
      </c>
      <c r="P6" s="22">
        <f t="shared" si="12"/>
        <v>0.69813170079773179</v>
      </c>
      <c r="Q6" s="21">
        <f t="shared" si="2"/>
        <v>0.14590952546672595</v>
      </c>
      <c r="R6" s="17">
        <f t="shared" si="3"/>
        <v>0.67672031658237242</v>
      </c>
      <c r="S6" s="17">
        <f t="shared" si="4"/>
        <v>4.5560524088510608</v>
      </c>
      <c r="T6" s="17">
        <f t="shared" si="5"/>
        <v>3.0926354444836681</v>
      </c>
      <c r="U6" s="17">
        <f t="shared" si="6"/>
        <v>3.4537384653980938</v>
      </c>
      <c r="V6" s="33">
        <f t="shared" si="7"/>
        <v>0.14695387115198888</v>
      </c>
      <c r="W6" s="21">
        <f t="shared" si="8"/>
        <v>0.98937407706823322</v>
      </c>
      <c r="X6" s="21">
        <f t="shared" si="9"/>
        <v>0.67158431554700748</v>
      </c>
      <c r="Y6" s="37">
        <v>0.75</v>
      </c>
    </row>
    <row r="7" spans="1:25" ht="15" thickTop="1" thickBot="1" x14ac:dyDescent="0.5">
      <c r="A7" s="7">
        <v>84</v>
      </c>
      <c r="B7" s="8">
        <f>C3*A3/1000</f>
        <v>806.4</v>
      </c>
      <c r="C7" s="8">
        <f>D3*A3/1000</f>
        <v>882</v>
      </c>
      <c r="D7" s="8">
        <f>C3/A7</f>
        <v>1.6</v>
      </c>
      <c r="E7" s="8">
        <f>D3/A7</f>
        <v>1.75</v>
      </c>
      <c r="G7" s="14" t="s">
        <v>26</v>
      </c>
      <c r="H7" s="13">
        <v>0.19600000000000001</v>
      </c>
      <c r="J7" s="36">
        <v>10.16</v>
      </c>
      <c r="K7" s="16">
        <f t="shared" si="10"/>
        <v>50</v>
      </c>
      <c r="L7" s="20">
        <v>4.2</v>
      </c>
      <c r="M7" s="17">
        <f t="shared" si="13"/>
        <v>4.1000000000000005</v>
      </c>
      <c r="N7" s="18">
        <f t="shared" si="14"/>
        <v>-0.79511574267560803</v>
      </c>
      <c r="O7" s="17">
        <f t="shared" si="15"/>
        <v>3.3048842573243924</v>
      </c>
      <c r="P7" s="22">
        <f t="shared" si="12"/>
        <v>0.87266462599716477</v>
      </c>
      <c r="Q7" s="21">
        <f t="shared" si="2"/>
        <v>0.1773254520026239</v>
      </c>
      <c r="R7" s="17">
        <f t="shared" si="3"/>
        <v>0.59226089327550324</v>
      </c>
      <c r="S7" s="17">
        <f t="shared" si="4"/>
        <v>3.2530603560078748</v>
      </c>
      <c r="T7" s="17">
        <f t="shared" si="5"/>
        <v>1.670640485885839</v>
      </c>
      <c r="U7" s="17">
        <f t="shared" si="6"/>
        <v>2.7430539335792457</v>
      </c>
      <c r="V7" s="33">
        <f t="shared" si="7"/>
        <v>0.17920775650854195</v>
      </c>
      <c r="W7" s="21">
        <f t="shared" si="8"/>
        <v>0.98431899658765243</v>
      </c>
      <c r="X7" s="21">
        <f t="shared" si="9"/>
        <v>0.50550650364935201</v>
      </c>
      <c r="Y7" s="37">
        <v>0.83</v>
      </c>
    </row>
    <row r="8" spans="1:25" ht="15" thickTop="1" thickBot="1" x14ac:dyDescent="0.5">
      <c r="J8" s="36">
        <v>11.37</v>
      </c>
      <c r="K8" s="16">
        <f t="shared" si="10"/>
        <v>60</v>
      </c>
      <c r="L8" s="20">
        <v>2.9</v>
      </c>
      <c r="M8" s="17">
        <f t="shared" si="13"/>
        <v>2.8</v>
      </c>
      <c r="N8" s="18">
        <f t="shared" si="14"/>
        <v>-0.52506805877189466</v>
      </c>
      <c r="O8" s="17">
        <f t="shared" si="15"/>
        <v>2.2749319412281053</v>
      </c>
      <c r="P8" s="22">
        <f t="shared" si="12"/>
        <v>1.0471975511965976</v>
      </c>
      <c r="Q8" s="21">
        <f t="shared" si="2"/>
        <v>0.19844393595175525</v>
      </c>
      <c r="R8" s="17">
        <f t="shared" si="3"/>
        <v>0.45746729299058231</v>
      </c>
      <c r="S8" s="17">
        <f>O8*W8</f>
        <v>2.2302853403640275</v>
      </c>
      <c r="T8" s="17">
        <f t="shared" si="5"/>
        <v>0.74128767348371005</v>
      </c>
      <c r="U8" s="17">
        <f t="shared" si="6"/>
        <v>2.1839346635789809</v>
      </c>
      <c r="V8" s="33">
        <f t="shared" si="7"/>
        <v>0.2010905402047421</v>
      </c>
      <c r="W8" s="21">
        <f t="shared" si="8"/>
        <v>0.9803745333849524</v>
      </c>
      <c r="X8" s="21">
        <f t="shared" si="9"/>
        <v>0.32585048372195757</v>
      </c>
      <c r="Y8" s="37">
        <v>0.96</v>
      </c>
    </row>
    <row r="9" spans="1:25" ht="15" thickTop="1" thickBot="1" x14ac:dyDescent="0.5">
      <c r="J9" s="36">
        <v>12.37</v>
      </c>
      <c r="K9" s="16">
        <f t="shared" si="10"/>
        <v>70</v>
      </c>
      <c r="L9" s="20">
        <v>2.2000000000000002</v>
      </c>
      <c r="M9" s="17">
        <f t="shared" si="13"/>
        <v>2.1</v>
      </c>
      <c r="N9" s="18">
        <f t="shared" si="14"/>
        <v>-0.25061607177941353</v>
      </c>
      <c r="O9" s="17">
        <f t="shared" si="15"/>
        <v>1.8493839282205866</v>
      </c>
      <c r="P9" s="22">
        <f t="shared" si="12"/>
        <v>1.2217304763960306</v>
      </c>
      <c r="Q9" s="21">
        <f t="shared" si="2"/>
        <v>0.21589722847169854</v>
      </c>
      <c r="R9" s="17">
        <f t="shared" si="3"/>
        <v>0.40559839974469425</v>
      </c>
      <c r="S9" s="17">
        <f t="shared" si="4"/>
        <v>1.8064497028520281</v>
      </c>
      <c r="T9" s="17">
        <f t="shared" si="5"/>
        <v>0.25138873295153141</v>
      </c>
      <c r="U9" s="17">
        <f t="shared" si="6"/>
        <v>1.8678777675027924</v>
      </c>
      <c r="V9" s="33">
        <f t="shared" si="7"/>
        <v>0.21931541285478079</v>
      </c>
      <c r="W9" s="21">
        <f t="shared" si="8"/>
        <v>0.97678457960329068</v>
      </c>
      <c r="X9" s="21">
        <f t="shared" si="9"/>
        <v>0.13593106824141646</v>
      </c>
      <c r="Y9" s="37">
        <v>1.01</v>
      </c>
    </row>
    <row r="10" spans="1:25" ht="15" thickTop="1" thickBot="1" x14ac:dyDescent="0.5">
      <c r="J10" s="36">
        <v>13.14</v>
      </c>
      <c r="K10" s="16">
        <f t="shared" si="10"/>
        <v>80</v>
      </c>
      <c r="L10" s="20">
        <v>1.7</v>
      </c>
      <c r="M10" s="17">
        <f t="shared" si="13"/>
        <v>1.5999999999999999</v>
      </c>
      <c r="N10" s="18">
        <f t="shared" si="14"/>
        <v>1.3755706890200659E-2</v>
      </c>
      <c r="O10" s="17">
        <f t="shared" si="15"/>
        <v>1.6137557068902004</v>
      </c>
      <c r="P10" s="22">
        <f t="shared" si="12"/>
        <v>1.3962634015954636</v>
      </c>
      <c r="Q10" s="21">
        <f t="shared" si="2"/>
        <v>0.2293362637120549</v>
      </c>
      <c r="R10" s="17">
        <f t="shared" si="3"/>
        <v>0.37672053290732593</v>
      </c>
      <c r="S10" s="17">
        <f t="shared" si="4"/>
        <v>1.5715035440232501</v>
      </c>
      <c r="T10" s="17">
        <f t="shared" si="5"/>
        <v>-9.0771563824932705E-2</v>
      </c>
      <c r="U10" s="17">
        <f t="shared" si="6"/>
        <v>1.6460308210280044</v>
      </c>
      <c r="V10" s="33">
        <f t="shared" si="7"/>
        <v>0.23344334665950645</v>
      </c>
      <c r="W10" s="21">
        <f t="shared" si="8"/>
        <v>0.97381749747712887</v>
      </c>
      <c r="X10" s="21">
        <f t="shared" si="9"/>
        <v>-5.6248640012467994E-2</v>
      </c>
      <c r="Y10" s="37">
        <v>1.02</v>
      </c>
    </row>
    <row r="11" spans="1:25" ht="15" thickTop="1" thickBot="1" x14ac:dyDescent="0.5">
      <c r="J11" s="36">
        <v>13.27</v>
      </c>
      <c r="K11" s="16">
        <f t="shared" si="10"/>
        <v>90</v>
      </c>
      <c r="L11" s="20">
        <v>1.4</v>
      </c>
      <c r="M11" s="17">
        <f t="shared" si="13"/>
        <v>1.2999999999999998</v>
      </c>
      <c r="N11" s="18">
        <f t="shared" si="14"/>
        <v>0.25600333213754056</v>
      </c>
      <c r="O11" s="17">
        <f t="shared" si="15"/>
        <v>1.5560033321375404</v>
      </c>
      <c r="P11" s="22">
        <f t="shared" si="12"/>
        <v>1.5707963267948966</v>
      </c>
      <c r="Q11" s="21">
        <f t="shared" si="2"/>
        <v>0.23160519173964753</v>
      </c>
      <c r="R11" s="17">
        <f t="shared" si="3"/>
        <v>0.36696345935417962</v>
      </c>
      <c r="S11" s="17">
        <f t="shared" si="4"/>
        <v>1.5144567876786919</v>
      </c>
      <c r="T11" s="17">
        <f t="shared" si="5"/>
        <v>-0.36696345935417957</v>
      </c>
      <c r="U11" s="17">
        <f t="shared" si="6"/>
        <v>1.5560033321375404</v>
      </c>
      <c r="V11" s="33">
        <f t="shared" si="7"/>
        <v>0.23583719377391568</v>
      </c>
      <c r="W11" s="21">
        <f t="shared" si="8"/>
        <v>0.97329919313104907</v>
      </c>
      <c r="X11" s="21">
        <f t="shared" si="9"/>
        <v>-0.23583719377391565</v>
      </c>
      <c r="Y11" s="37">
        <v>1</v>
      </c>
    </row>
    <row r="12" spans="1:25" ht="15" thickTop="1" thickBot="1" x14ac:dyDescent="0.5">
      <c r="J12" s="36">
        <v>13.14</v>
      </c>
      <c r="K12" s="16">
        <f t="shared" si="10"/>
        <v>100</v>
      </c>
      <c r="L12" s="20">
        <v>1.25</v>
      </c>
      <c r="M12" s="17">
        <f t="shared" si="13"/>
        <v>1.1499999999999999</v>
      </c>
      <c r="N12" s="18">
        <f t="shared" si="14"/>
        <v>0.46737317732230099</v>
      </c>
      <c r="O12" s="17">
        <f t="shared" si="15"/>
        <v>1.617373177322301</v>
      </c>
      <c r="P12" s="22">
        <f t="shared" si="12"/>
        <v>1.7453292519943295</v>
      </c>
      <c r="Q12" s="21">
        <f t="shared" si="2"/>
        <v>0.2293362637120549</v>
      </c>
      <c r="R12" s="17">
        <f t="shared" si="3"/>
        <v>0.37756500731143733</v>
      </c>
      <c r="S12" s="17">
        <f t="shared" si="4"/>
        <v>1.5750263000266358</v>
      </c>
      <c r="T12" s="17">
        <f t="shared" si="5"/>
        <v>-0.65268285131580495</v>
      </c>
      <c r="U12" s="17">
        <f t="shared" si="6"/>
        <v>1.520330786682963</v>
      </c>
      <c r="V12" s="33">
        <f t="shared" si="7"/>
        <v>0.23344334665950645</v>
      </c>
      <c r="W12" s="21">
        <f t="shared" si="8"/>
        <v>0.97381749747712887</v>
      </c>
      <c r="X12" s="21">
        <f t="shared" si="9"/>
        <v>-0.40354499534632876</v>
      </c>
      <c r="Y12" s="37">
        <v>0.94</v>
      </c>
    </row>
    <row r="13" spans="1:25" ht="15" thickTop="1" thickBot="1" x14ac:dyDescent="0.5">
      <c r="J13" s="36">
        <v>12.59</v>
      </c>
      <c r="K13" s="16">
        <f t="shared" si="10"/>
        <v>110</v>
      </c>
      <c r="L13" s="20">
        <v>1</v>
      </c>
      <c r="M13" s="17">
        <f t="shared" si="13"/>
        <v>0.9</v>
      </c>
      <c r="N13" s="18">
        <f t="shared" si="14"/>
        <v>0.64283593178722342</v>
      </c>
      <c r="O13" s="17">
        <f t="shared" si="15"/>
        <v>1.5428359317872236</v>
      </c>
      <c r="P13" s="22">
        <f t="shared" si="12"/>
        <v>1.9198621771937625</v>
      </c>
      <c r="Q13" s="21">
        <f t="shared" si="2"/>
        <v>0.21973695282608607</v>
      </c>
      <c r="R13" s="17">
        <f t="shared" si="3"/>
        <v>0.34458197076489039</v>
      </c>
      <c r="S13" s="17">
        <f t="shared" si="4"/>
        <v>1.5057381644865371</v>
      </c>
      <c r="T13" s="17">
        <f t="shared" si="5"/>
        <v>-0.85148210170149119</v>
      </c>
      <c r="U13" s="17">
        <f t="shared" si="6"/>
        <v>1.3268389013370123</v>
      </c>
      <c r="V13" s="33">
        <f t="shared" si="7"/>
        <v>0.22334323674049131</v>
      </c>
      <c r="W13" s="21">
        <f t="shared" si="8"/>
        <v>0.97595482025252522</v>
      </c>
      <c r="X13" s="21">
        <f t="shared" si="9"/>
        <v>-0.55189413479314875</v>
      </c>
      <c r="Y13" s="37">
        <v>0.86</v>
      </c>
    </row>
    <row r="14" spans="1:25" ht="15" thickTop="1" thickBot="1" x14ac:dyDescent="0.5">
      <c r="J14" s="36">
        <v>11.37</v>
      </c>
      <c r="K14" s="16">
        <f t="shared" si="10"/>
        <v>120</v>
      </c>
      <c r="L14" s="20">
        <v>0.85</v>
      </c>
      <c r="M14" s="17">
        <f t="shared" si="13"/>
        <v>0.75</v>
      </c>
      <c r="N14" s="18">
        <f t="shared" si="14"/>
        <v>0.78107139090943489</v>
      </c>
      <c r="O14" s="17">
        <f t="shared" si="15"/>
        <v>1.5310713909094349</v>
      </c>
      <c r="P14" s="22">
        <f t="shared" si="12"/>
        <v>2.0943951023931953</v>
      </c>
      <c r="Q14" s="21">
        <f t="shared" si="2"/>
        <v>0.19844393595175525</v>
      </c>
      <c r="R14" s="17">
        <f t="shared" si="3"/>
        <v>0.30788397309000409</v>
      </c>
      <c r="S14" s="17">
        <f t="shared" si="4"/>
        <v>1.5010234004418872</v>
      </c>
      <c r="T14" s="17">
        <f t="shared" si="5"/>
        <v>-1.0321710375687454</v>
      </c>
      <c r="U14" s="17">
        <f t="shared" si="6"/>
        <v>1.1636142570911705</v>
      </c>
      <c r="V14" s="33">
        <f t="shared" si="7"/>
        <v>0.2010905402047421</v>
      </c>
      <c r="W14" s="21">
        <f t="shared" si="8"/>
        <v>0.9803745333849524</v>
      </c>
      <c r="X14" s="21">
        <f t="shared" si="9"/>
        <v>-0.67414951627804254</v>
      </c>
      <c r="Y14" s="37">
        <v>0.76</v>
      </c>
    </row>
    <row r="15" spans="1:25" ht="15" thickTop="1" thickBot="1" x14ac:dyDescent="0.5">
      <c r="J15" s="36">
        <v>10.16</v>
      </c>
      <c r="K15" s="16">
        <f t="shared" si="10"/>
        <v>130</v>
      </c>
      <c r="L15" s="20">
        <v>0.8</v>
      </c>
      <c r="M15" s="17">
        <f t="shared" si="13"/>
        <v>0.70000000000000007</v>
      </c>
      <c r="N15" s="18">
        <f t="shared" si="14"/>
        <v>0.88402476688029952</v>
      </c>
      <c r="O15" s="17">
        <f t="shared" si="15"/>
        <v>1.5840247668802996</v>
      </c>
      <c r="P15" s="22">
        <f t="shared" si="12"/>
        <v>2.2689280275926285</v>
      </c>
      <c r="Q15" s="21">
        <f t="shared" si="2"/>
        <v>0.1773254520026239</v>
      </c>
      <c r="R15" s="17">
        <f t="shared" si="3"/>
        <v>0.28386952472658467</v>
      </c>
      <c r="S15" s="17">
        <f t="shared" si="4"/>
        <v>1.5591856691056065</v>
      </c>
      <c r="T15" s="17">
        <f t="shared" si="5"/>
        <v>-1.2356481655748912</v>
      </c>
      <c r="U15" s="17">
        <f t="shared" si="6"/>
        <v>1.0137758508033918</v>
      </c>
      <c r="V15" s="33">
        <f t="shared" si="7"/>
        <v>0.17920775650854195</v>
      </c>
      <c r="W15" s="21">
        <f t="shared" si="8"/>
        <v>0.98431899658765243</v>
      </c>
      <c r="X15" s="21">
        <f t="shared" si="9"/>
        <v>-0.78006871572372694</v>
      </c>
      <c r="Y15" s="37">
        <v>0.64</v>
      </c>
    </row>
    <row r="16" spans="1:25" ht="15" thickTop="1" thickBot="1" x14ac:dyDescent="0.5">
      <c r="J16" s="36">
        <v>8.36</v>
      </c>
      <c r="K16" s="16">
        <f t="shared" si="10"/>
        <v>140</v>
      </c>
      <c r="L16" s="20">
        <v>0.75</v>
      </c>
      <c r="M16" s="17">
        <f t="shared" si="13"/>
        <v>0.65</v>
      </c>
      <c r="N16" s="18">
        <f t="shared" si="14"/>
        <v>0.95610635526451659</v>
      </c>
      <c r="O16" s="17">
        <f t="shared" si="15"/>
        <v>1.6061063552645165</v>
      </c>
      <c r="P16" s="22">
        <f t="shared" si="12"/>
        <v>2.4434609527920612</v>
      </c>
      <c r="Q16" s="21">
        <f t="shared" si="2"/>
        <v>0.14590952546672595</v>
      </c>
      <c r="R16" s="17">
        <f t="shared" si="3"/>
        <v>0.23602354638793224</v>
      </c>
      <c r="S16" s="17">
        <f t="shared" si="4"/>
        <v>1.5890399929132548</v>
      </c>
      <c r="T16" s="17">
        <f t="shared" si="5"/>
        <v>-1.3820618597208969</v>
      </c>
      <c r="U16" s="17">
        <f t="shared" si="6"/>
        <v>0.83517530473754864</v>
      </c>
      <c r="V16" s="33">
        <f t="shared" si="7"/>
        <v>0.14695387115198888</v>
      </c>
      <c r="W16" s="21">
        <f t="shared" si="8"/>
        <v>0.98937407706823322</v>
      </c>
      <c r="X16" s="21">
        <f t="shared" si="9"/>
        <v>-0.86050457069094854</v>
      </c>
      <c r="Y16" s="37">
        <v>0.52</v>
      </c>
    </row>
    <row r="17" spans="10:25" ht="15" thickTop="1" thickBot="1" x14ac:dyDescent="0.5">
      <c r="J17" s="36">
        <v>6.41</v>
      </c>
      <c r="K17" s="16">
        <f t="shared" si="10"/>
        <v>150</v>
      </c>
      <c r="L17" s="20">
        <v>0.7</v>
      </c>
      <c r="M17" s="17">
        <f t="shared" si="13"/>
        <v>0.6</v>
      </c>
      <c r="N17" s="18">
        <f t="shared" si="14"/>
        <v>1.0031482782402876</v>
      </c>
      <c r="O17" s="17">
        <f t="shared" si="15"/>
        <v>1.6031482782402877</v>
      </c>
      <c r="P17" s="22">
        <f t="shared" si="12"/>
        <v>2.6179938779914944</v>
      </c>
      <c r="Q17" s="21">
        <f t="shared" si="2"/>
        <v>0.11187560505283653</v>
      </c>
      <c r="R17" s="17">
        <f t="shared" si="3"/>
        <v>0.18010521938923227</v>
      </c>
      <c r="S17" s="17">
        <f t="shared" si="4"/>
        <v>1.5931261150598879</v>
      </c>
      <c r="T17" s="17">
        <f t="shared" si="5"/>
        <v>-1.4784197446839891</v>
      </c>
      <c r="U17" s="17">
        <f t="shared" si="6"/>
        <v>0.62522782851371228</v>
      </c>
      <c r="V17" s="33">
        <f t="shared" si="7"/>
        <v>0.11234470437564678</v>
      </c>
      <c r="W17" s="21">
        <f t="shared" si="8"/>
        <v>0.9937484490259374</v>
      </c>
      <c r="X17" s="21">
        <f t="shared" si="9"/>
        <v>-0.92219775597226217</v>
      </c>
      <c r="Y17" s="37">
        <v>0.39</v>
      </c>
    </row>
    <row r="18" spans="10:25" ht="15" thickTop="1" thickBot="1" x14ac:dyDescent="0.5">
      <c r="J18" s="36">
        <v>4.34</v>
      </c>
      <c r="K18" s="16">
        <f t="shared" si="10"/>
        <v>160</v>
      </c>
      <c r="L18" s="20">
        <v>0.65</v>
      </c>
      <c r="M18" s="17">
        <f t="shared" si="13"/>
        <v>0.55000000000000004</v>
      </c>
      <c r="N18" s="18">
        <f t="shared" si="14"/>
        <v>1.0312596725790075</v>
      </c>
      <c r="O18" s="17">
        <f t="shared" si="15"/>
        <v>1.5812596725790076</v>
      </c>
      <c r="P18" s="22">
        <f t="shared" si="12"/>
        <v>2.7925268031909272</v>
      </c>
      <c r="Q18" s="21">
        <f t="shared" si="2"/>
        <v>7.5747289536553894E-2</v>
      </c>
      <c r="R18" s="17">
        <f t="shared" si="3"/>
        <v>0.12000573914320292</v>
      </c>
      <c r="S18" s="17">
        <f t="shared" si="4"/>
        <v>1.5767254824078096</v>
      </c>
      <c r="T18" s="17">
        <f t="shared" si="5"/>
        <v>-1.5269424259704962</v>
      </c>
      <c r="U18" s="17">
        <f t="shared" si="6"/>
        <v>0.411127514870542</v>
      </c>
      <c r="V18" s="33">
        <f t="shared" si="7"/>
        <v>7.5892493323045165E-2</v>
      </c>
      <c r="W18" s="21">
        <f t="shared" si="8"/>
        <v>0.99713254549532482</v>
      </c>
      <c r="X18" s="21">
        <f t="shared" si="9"/>
        <v>-0.96564938222959873</v>
      </c>
      <c r="Y18" s="37">
        <v>0.26</v>
      </c>
    </row>
    <row r="19" spans="10:25" ht="15" thickTop="1" thickBot="1" x14ac:dyDescent="0.5">
      <c r="J19" s="36">
        <v>2.19</v>
      </c>
      <c r="K19" s="16">
        <f t="shared" si="10"/>
        <v>170</v>
      </c>
      <c r="L19" s="20">
        <v>0.5</v>
      </c>
      <c r="M19" s="17">
        <f t="shared" si="13"/>
        <v>0.4</v>
      </c>
      <c r="N19" s="18">
        <f t="shared" si="14"/>
        <v>1.0457318144550212</v>
      </c>
      <c r="O19" s="17">
        <f t="shared" si="15"/>
        <v>1.4457318144550211</v>
      </c>
      <c r="P19" s="22">
        <f t="shared" si="12"/>
        <v>2.9670597283903604</v>
      </c>
      <c r="Q19" s="21">
        <f t="shared" si="2"/>
        <v>3.8222710618675819E-2</v>
      </c>
      <c r="R19" s="17">
        <f t="shared" si="3"/>
        <v>5.5286715579815571E-2</v>
      </c>
      <c r="S19" s="17">
        <f t="shared" si="4"/>
        <v>1.4446758535678847</v>
      </c>
      <c r="T19" s="17">
        <f t="shared" si="5"/>
        <v>-1.4333683370613366</v>
      </c>
      <c r="U19" s="17">
        <f t="shared" si="6"/>
        <v>0.18794513587915274</v>
      </c>
      <c r="V19" s="33">
        <f t="shared" si="7"/>
        <v>3.8241335652322413E-2</v>
      </c>
      <c r="W19" s="21">
        <f t="shared" si="8"/>
        <v>0.9992696011275547</v>
      </c>
      <c r="X19" s="21">
        <f t="shared" si="9"/>
        <v>-0.99144829125978318</v>
      </c>
      <c r="Y19" s="37">
        <v>0.13</v>
      </c>
    </row>
    <row r="20" spans="10:25" ht="15" thickTop="1" thickBot="1" x14ac:dyDescent="0.5">
      <c r="J20" s="36">
        <v>0</v>
      </c>
      <c r="K20" s="16">
        <f t="shared" si="10"/>
        <v>180</v>
      </c>
      <c r="L20" s="20">
        <v>0.2</v>
      </c>
      <c r="M20" s="17">
        <f t="shared" si="13"/>
        <v>0.1</v>
      </c>
      <c r="N20" s="18">
        <f t="shared" si="14"/>
        <v>1.0501361175437891</v>
      </c>
      <c r="O20" s="17">
        <f t="shared" si="15"/>
        <v>1.1501361175437892</v>
      </c>
      <c r="P20" s="22">
        <f t="shared" si="12"/>
        <v>3.1415926535897931</v>
      </c>
      <c r="Q20" s="21">
        <f t="shared" si="2"/>
        <v>0</v>
      </c>
      <c r="R20" s="17">
        <f t="shared" si="3"/>
        <v>0</v>
      </c>
      <c r="S20" s="17">
        <f t="shared" si="4"/>
        <v>1.1501361175437892</v>
      </c>
      <c r="T20" s="17">
        <f t="shared" si="5"/>
        <v>-1.1501361175437892</v>
      </c>
      <c r="U20" s="17">
        <f t="shared" si="6"/>
        <v>0</v>
      </c>
      <c r="V20" s="33">
        <f t="shared" si="7"/>
        <v>0</v>
      </c>
      <c r="W20" s="21">
        <f t="shared" si="8"/>
        <v>1</v>
      </c>
      <c r="X20" s="21">
        <f t="shared" si="9"/>
        <v>-1</v>
      </c>
      <c r="Y20" s="37">
        <v>0</v>
      </c>
    </row>
    <row r="21" spans="10:25" ht="15" thickTop="1" thickBot="1" x14ac:dyDescent="0.5">
      <c r="J21" s="36">
        <v>-2.19</v>
      </c>
      <c r="K21" s="16">
        <f t="shared" si="10"/>
        <v>190</v>
      </c>
      <c r="L21" s="20">
        <v>0.2</v>
      </c>
      <c r="M21" s="17">
        <f t="shared" si="13"/>
        <v>0.1</v>
      </c>
      <c r="N21" s="18">
        <f t="shared" si="14"/>
        <v>1.0457318144550212</v>
      </c>
      <c r="O21" s="17">
        <f t="shared" si="15"/>
        <v>1.1457318144550213</v>
      </c>
      <c r="P21" s="22">
        <f t="shared" si="12"/>
        <v>3.3161255787892263</v>
      </c>
      <c r="Q21" s="21">
        <f t="shared" si="2"/>
        <v>-3.8222710618675819E-2</v>
      </c>
      <c r="R21" s="17">
        <f t="shared" si="3"/>
        <v>-4.3814314884118855E-2</v>
      </c>
      <c r="S21" s="17">
        <f t="shared" si="4"/>
        <v>1.1448949732296185</v>
      </c>
      <c r="T21" s="17">
        <f t="shared" si="5"/>
        <v>-1.1359338496834017</v>
      </c>
      <c r="U21" s="17">
        <f t="shared" si="6"/>
        <v>0.24060368103555446</v>
      </c>
      <c r="V21" s="33">
        <f t="shared" si="7"/>
        <v>-3.8241335652322413E-2</v>
      </c>
      <c r="W21" s="21">
        <f t="shared" si="8"/>
        <v>0.9992696011275547</v>
      </c>
      <c r="X21" s="21">
        <f t="shared" si="9"/>
        <v>-0.99144829125978318</v>
      </c>
      <c r="Y21" s="37">
        <v>0.21</v>
      </c>
    </row>
    <row r="22" spans="10:25" ht="15" thickTop="1" thickBot="1" x14ac:dyDescent="0.5">
      <c r="J22" s="36">
        <v>-4.34</v>
      </c>
      <c r="K22" s="16">
        <f t="shared" si="10"/>
        <v>200</v>
      </c>
      <c r="L22" s="20">
        <v>0.2</v>
      </c>
      <c r="M22" s="17">
        <f t="shared" si="13"/>
        <v>0.1</v>
      </c>
      <c r="N22" s="18">
        <f t="shared" si="14"/>
        <v>1.0312596725790075</v>
      </c>
      <c r="O22" s="17">
        <f t="shared" si="15"/>
        <v>1.1312596725790076</v>
      </c>
      <c r="P22" s="22">
        <f t="shared" si="12"/>
        <v>3.4906585039886591</v>
      </c>
      <c r="Q22" s="21">
        <f t="shared" si="2"/>
        <v>-7.5747289536553894E-2</v>
      </c>
      <c r="R22" s="17">
        <f t="shared" si="3"/>
        <v>-8.5854117147832601E-2</v>
      </c>
      <c r="S22" s="17">
        <f t="shared" si="4"/>
        <v>1.1280158369349136</v>
      </c>
      <c r="T22" s="17">
        <f t="shared" si="5"/>
        <v>-1.0924002039671767</v>
      </c>
      <c r="U22" s="17">
        <f t="shared" si="6"/>
        <v>0.4638164657573931</v>
      </c>
      <c r="V22" s="33">
        <f t="shared" si="7"/>
        <v>-7.5892493323045165E-2</v>
      </c>
      <c r="W22" s="21">
        <f t="shared" si="8"/>
        <v>0.99713254549532482</v>
      </c>
      <c r="X22" s="21">
        <f t="shared" si="9"/>
        <v>-0.96564938222959873</v>
      </c>
      <c r="Y22" s="37">
        <v>0.41</v>
      </c>
    </row>
    <row r="23" spans="10:25" ht="15" thickTop="1" thickBot="1" x14ac:dyDescent="0.5">
      <c r="J23" s="36">
        <v>-6.41</v>
      </c>
      <c r="K23" s="16">
        <f t="shared" si="10"/>
        <v>210</v>
      </c>
      <c r="L23" s="20">
        <v>0.2</v>
      </c>
      <c r="M23" s="17">
        <f t="shared" si="13"/>
        <v>0.1</v>
      </c>
      <c r="N23" s="18">
        <f t="shared" si="14"/>
        <v>1.0031482782402876</v>
      </c>
      <c r="O23" s="17">
        <f t="shared" si="15"/>
        <v>1.1031482782402877</v>
      </c>
      <c r="P23" s="22">
        <f t="shared" si="12"/>
        <v>3.6651914291880923</v>
      </c>
      <c r="Q23" s="21">
        <f t="shared" si="2"/>
        <v>-0.11187560505283653</v>
      </c>
      <c r="R23" s="17">
        <f t="shared" si="3"/>
        <v>-0.12393286720140886</v>
      </c>
      <c r="S23" s="17">
        <f t="shared" si="4"/>
        <v>1.0962518905469192</v>
      </c>
      <c r="T23" s="17">
        <f t="shared" si="5"/>
        <v>-1.0173208666978579</v>
      </c>
      <c r="U23" s="17">
        <f t="shared" si="6"/>
        <v>0.65085748416176969</v>
      </c>
      <c r="V23" s="33">
        <f t="shared" si="7"/>
        <v>-0.11234470437564678</v>
      </c>
      <c r="W23" s="21">
        <f t="shared" si="8"/>
        <v>0.9937484490259374</v>
      </c>
      <c r="X23" s="21">
        <f t="shared" si="9"/>
        <v>-0.92219775597226206</v>
      </c>
      <c r="Y23" s="37">
        <v>0.59</v>
      </c>
    </row>
    <row r="24" spans="10:25" ht="15" thickTop="1" thickBot="1" x14ac:dyDescent="0.5">
      <c r="J24" s="36">
        <v>-8.36</v>
      </c>
      <c r="K24" s="16">
        <f t="shared" si="10"/>
        <v>220</v>
      </c>
      <c r="L24" s="20">
        <v>0.2</v>
      </c>
      <c r="M24" s="17">
        <f t="shared" si="13"/>
        <v>0.1</v>
      </c>
      <c r="N24" s="18">
        <f t="shared" si="14"/>
        <v>0.95610635526451659</v>
      </c>
      <c r="O24" s="17">
        <f t="shared" si="15"/>
        <v>1.0561063552645167</v>
      </c>
      <c r="P24" s="22">
        <f t="shared" si="12"/>
        <v>3.839724354387525</v>
      </c>
      <c r="Q24" s="21">
        <f t="shared" si="2"/>
        <v>-0.14590952546672595</v>
      </c>
      <c r="R24" s="17">
        <f t="shared" si="3"/>
        <v>-0.15519891725433838</v>
      </c>
      <c r="S24" s="17">
        <f t="shared" si="4"/>
        <v>1.0448842505257268</v>
      </c>
      <c r="T24" s="17">
        <f t="shared" si="5"/>
        <v>-0.90878434584087542</v>
      </c>
      <c r="U24" s="17">
        <f t="shared" si="6"/>
        <v>0.79207976644838751</v>
      </c>
      <c r="V24" s="33">
        <f t="shared" si="7"/>
        <v>-0.14695387115198888</v>
      </c>
      <c r="W24" s="21">
        <f t="shared" si="8"/>
        <v>0.98937407706823322</v>
      </c>
      <c r="X24" s="21">
        <f t="shared" si="9"/>
        <v>-0.86050457069094866</v>
      </c>
      <c r="Y24" s="37">
        <v>0.75</v>
      </c>
    </row>
    <row r="25" spans="10:25" ht="15" thickTop="1" thickBot="1" x14ac:dyDescent="0.5">
      <c r="J25" s="36">
        <v>-10.16</v>
      </c>
      <c r="K25" s="16">
        <f t="shared" si="10"/>
        <v>230</v>
      </c>
      <c r="L25" s="20">
        <v>0.2</v>
      </c>
      <c r="M25" s="17">
        <f t="shared" si="13"/>
        <v>0.1</v>
      </c>
      <c r="N25" s="18">
        <f t="shared" si="14"/>
        <v>0.88402476688029963</v>
      </c>
      <c r="O25" s="17">
        <f t="shared" si="15"/>
        <v>0.98402476688029961</v>
      </c>
      <c r="P25" s="22">
        <f t="shared" si="12"/>
        <v>4.0142572795869578</v>
      </c>
      <c r="Q25" s="21">
        <f t="shared" si="2"/>
        <v>-0.1773254520026239</v>
      </c>
      <c r="R25" s="17">
        <f t="shared" si="3"/>
        <v>-0.1763448708214595</v>
      </c>
      <c r="S25" s="17">
        <f t="shared" si="4"/>
        <v>0.96859427115301511</v>
      </c>
      <c r="T25" s="17">
        <f t="shared" si="5"/>
        <v>-0.76760693614065523</v>
      </c>
      <c r="U25" s="17">
        <f t="shared" si="6"/>
        <v>0.81674055651064859</v>
      </c>
      <c r="V25" s="33">
        <f t="shared" si="7"/>
        <v>-0.17920775650854195</v>
      </c>
      <c r="W25" s="21">
        <f t="shared" si="8"/>
        <v>0.98431899658765243</v>
      </c>
      <c r="X25" s="21">
        <f t="shared" si="9"/>
        <v>-0.78006871572372705</v>
      </c>
      <c r="Y25" s="37">
        <v>0.83</v>
      </c>
    </row>
    <row r="26" spans="10:25" ht="15" thickTop="1" thickBot="1" x14ac:dyDescent="0.5">
      <c r="J26" s="36">
        <v>-11.37</v>
      </c>
      <c r="K26" s="16">
        <f t="shared" si="10"/>
        <v>240</v>
      </c>
      <c r="L26" s="20">
        <v>0.2</v>
      </c>
      <c r="M26" s="17">
        <f t="shared" si="13"/>
        <v>0.1</v>
      </c>
      <c r="N26" s="18">
        <f t="shared" si="14"/>
        <v>0.78107139090943545</v>
      </c>
      <c r="O26" s="17">
        <f t="shared" si="15"/>
        <v>0.88107139090943543</v>
      </c>
      <c r="P26" s="22">
        <f t="shared" si="12"/>
        <v>4.1887902047863905</v>
      </c>
      <c r="Q26" s="21">
        <f t="shared" si="2"/>
        <v>-0.19844393595175525</v>
      </c>
      <c r="R26" s="17">
        <f t="shared" si="3"/>
        <v>-0.17717512195692187</v>
      </c>
      <c r="S26" s="17">
        <f t="shared" si="4"/>
        <v>0.86377995374166872</v>
      </c>
      <c r="T26" s="17">
        <f t="shared" si="5"/>
        <v>-0.59397385198801855</v>
      </c>
      <c r="U26" s="17">
        <f t="shared" si="6"/>
        <v>0.84582853527305801</v>
      </c>
      <c r="V26" s="33">
        <f t="shared" si="7"/>
        <v>-0.2010905402047421</v>
      </c>
      <c r="W26" s="21">
        <f t="shared" si="8"/>
        <v>0.9803745333849524</v>
      </c>
      <c r="X26" s="21">
        <f t="shared" si="9"/>
        <v>-0.6741495162780432</v>
      </c>
      <c r="Y26" s="37">
        <v>0.96</v>
      </c>
    </row>
    <row r="27" spans="10:25" ht="15" thickTop="1" thickBot="1" x14ac:dyDescent="0.5">
      <c r="J27" s="36">
        <v>-12.37</v>
      </c>
      <c r="K27" s="16">
        <f t="shared" si="10"/>
        <v>250</v>
      </c>
      <c r="L27" s="20">
        <v>0.2</v>
      </c>
      <c r="M27" s="17">
        <f t="shared" si="13"/>
        <v>0.1</v>
      </c>
      <c r="N27" s="18">
        <f t="shared" si="14"/>
        <v>0.64283593178722331</v>
      </c>
      <c r="O27" s="17">
        <f t="shared" si="15"/>
        <v>0.74283593178722329</v>
      </c>
      <c r="P27" s="22">
        <f t="shared" si="12"/>
        <v>4.3633231299858242</v>
      </c>
      <c r="Q27" s="21">
        <f t="shared" si="2"/>
        <v>-0.21589722847169854</v>
      </c>
      <c r="R27" s="17">
        <f t="shared" si="3"/>
        <v>-0.16291536906328066</v>
      </c>
      <c r="S27" s="17">
        <f t="shared" si="4"/>
        <v>0.72559068334500165</v>
      </c>
      <c r="T27" s="17">
        <f t="shared" si="5"/>
        <v>-0.40715522197870024</v>
      </c>
      <c r="U27" s="17">
        <f t="shared" si="6"/>
        <v>0.75026429110509552</v>
      </c>
      <c r="V27" s="33">
        <f t="shared" si="7"/>
        <v>-0.21931541285478079</v>
      </c>
      <c r="W27" s="21">
        <f t="shared" si="8"/>
        <v>0.97678457960329068</v>
      </c>
      <c r="X27" s="21">
        <f t="shared" si="9"/>
        <v>-0.54810921840992088</v>
      </c>
      <c r="Y27" s="37">
        <v>1.01</v>
      </c>
    </row>
    <row r="28" spans="10:25" ht="15" thickTop="1" thickBot="1" x14ac:dyDescent="0.5">
      <c r="J28" s="36">
        <v>-13.14</v>
      </c>
      <c r="K28" s="16">
        <f t="shared" si="10"/>
        <v>260</v>
      </c>
      <c r="L28" s="20">
        <v>0.2</v>
      </c>
      <c r="M28" s="17">
        <f t="shared" si="13"/>
        <v>0.1</v>
      </c>
      <c r="N28" s="18">
        <f t="shared" si="14"/>
        <v>0.46737317732230099</v>
      </c>
      <c r="O28" s="17">
        <f t="shared" si="15"/>
        <v>0.56737317732230097</v>
      </c>
      <c r="P28" s="22">
        <f t="shared" si="12"/>
        <v>4.5378560551852569</v>
      </c>
      <c r="Q28" s="21">
        <f t="shared" si="2"/>
        <v>-0.2293362637120549</v>
      </c>
      <c r="R28" s="17">
        <f t="shared" si="3"/>
        <v>-0.13244949331895553</v>
      </c>
      <c r="S28" s="17">
        <f t="shared" si="4"/>
        <v>0.55251792767565044</v>
      </c>
      <c r="T28" s="17">
        <f t="shared" si="5"/>
        <v>-0.22896060620215972</v>
      </c>
      <c r="U28" s="17">
        <f t="shared" si="6"/>
        <v>0.57872064086874697</v>
      </c>
      <c r="V28" s="33">
        <f t="shared" si="7"/>
        <v>-0.23344334665950645</v>
      </c>
      <c r="W28" s="21">
        <f t="shared" si="8"/>
        <v>0.97381749747712887</v>
      </c>
      <c r="X28" s="21">
        <f t="shared" si="9"/>
        <v>-0.40354499534632876</v>
      </c>
      <c r="Y28" s="37">
        <v>1.02</v>
      </c>
    </row>
    <row r="29" spans="10:25" ht="15" thickTop="1" thickBot="1" x14ac:dyDescent="0.5">
      <c r="J29" s="36">
        <v>-13.27</v>
      </c>
      <c r="K29" s="16">
        <f t="shared" si="10"/>
        <v>270</v>
      </c>
      <c r="L29" s="20">
        <v>0.2</v>
      </c>
      <c r="M29" s="17">
        <f t="shared" si="13"/>
        <v>0.1</v>
      </c>
      <c r="N29" s="18">
        <f t="shared" si="14"/>
        <v>0.25600333213754084</v>
      </c>
      <c r="O29" s="17">
        <f t="shared" si="15"/>
        <v>0.35600333213754087</v>
      </c>
      <c r="P29" s="22">
        <f t="shared" si="12"/>
        <v>4.7123889803846897</v>
      </c>
      <c r="Q29" s="21">
        <f t="shared" si="2"/>
        <v>-0.23160519173964753</v>
      </c>
      <c r="R29" s="17">
        <f t="shared" si="3"/>
        <v>-8.3958826825480892E-2</v>
      </c>
      <c r="S29" s="17">
        <f t="shared" si="4"/>
        <v>0.34649775592143339</v>
      </c>
      <c r="T29" s="17">
        <f t="shared" si="5"/>
        <v>-8.3958826825480878E-2</v>
      </c>
      <c r="U29" s="17">
        <f t="shared" si="6"/>
        <v>0.35600333213754087</v>
      </c>
      <c r="V29" s="33">
        <f t="shared" si="7"/>
        <v>-0.23583719377391568</v>
      </c>
      <c r="W29" s="21">
        <f t="shared" si="8"/>
        <v>0.97329919313104907</v>
      </c>
      <c r="X29" s="21">
        <f t="shared" si="9"/>
        <v>-0.23583719377391565</v>
      </c>
      <c r="Y29" s="37">
        <v>1</v>
      </c>
    </row>
    <row r="30" spans="10:25" ht="15" thickTop="1" thickBot="1" x14ac:dyDescent="0.5">
      <c r="J30" s="36">
        <v>-13.14</v>
      </c>
      <c r="K30" s="16">
        <f t="shared" si="10"/>
        <v>280</v>
      </c>
      <c r="L30" s="20">
        <v>0.2</v>
      </c>
      <c r="M30" s="17">
        <f t="shared" si="13"/>
        <v>0.1</v>
      </c>
      <c r="N30" s="18">
        <f t="shared" si="14"/>
        <v>1.3755706890201313E-2</v>
      </c>
      <c r="O30" s="17">
        <f t="shared" si="15"/>
        <v>0.11375570689020131</v>
      </c>
      <c r="P30" s="22">
        <f t="shared" si="12"/>
        <v>4.8869219055841224</v>
      </c>
      <c r="Q30" s="21">
        <f t="shared" si="2"/>
        <v>-0.2293362637120549</v>
      </c>
      <c r="R30" s="17">
        <f t="shared" si="3"/>
        <v>-2.655551291806647E-2</v>
      </c>
      <c r="S30" s="17">
        <f t="shared" si="4"/>
        <v>0.11077729780755763</v>
      </c>
      <c r="T30" s="17">
        <f t="shared" si="5"/>
        <v>-6.3986038062308131E-3</v>
      </c>
      <c r="U30" s="17">
        <f t="shared" si="6"/>
        <v>0.10693036447678923</v>
      </c>
      <c r="V30" s="33">
        <f t="shared" si="7"/>
        <v>-0.23344334665950645</v>
      </c>
      <c r="W30" s="21">
        <f t="shared" si="8"/>
        <v>0.97381749747712887</v>
      </c>
      <c r="X30" s="21">
        <f t="shared" si="9"/>
        <v>-5.6248640012468473E-2</v>
      </c>
      <c r="Y30" s="37">
        <v>0.94</v>
      </c>
    </row>
    <row r="31" spans="10:25" ht="15" thickTop="1" thickBot="1" x14ac:dyDescent="0.5">
      <c r="J31" s="36">
        <v>-12.59</v>
      </c>
      <c r="K31" s="16">
        <f t="shared" si="10"/>
        <v>290</v>
      </c>
      <c r="L31" s="20">
        <v>0.2</v>
      </c>
      <c r="M31" s="17">
        <f t="shared" si="13"/>
        <v>0.1</v>
      </c>
      <c r="N31" s="18">
        <f t="shared" si="14"/>
        <v>-0.25061607177941375</v>
      </c>
      <c r="O31" s="17">
        <f t="shared" si="15"/>
        <v>-0.15061607177941375</v>
      </c>
      <c r="P31" s="22">
        <f t="shared" si="12"/>
        <v>5.0614548307835561</v>
      </c>
      <c r="Q31" s="21">
        <f t="shared" si="2"/>
        <v>-0.21973695282608607</v>
      </c>
      <c r="R31" s="17">
        <f t="shared" si="3"/>
        <v>3.3639080976352438E-2</v>
      </c>
      <c r="S31" s="17">
        <f t="shared" si="4"/>
        <v>-0.14699448126061918</v>
      </c>
      <c r="T31" s="17">
        <f t="shared" si="5"/>
        <v>-1.990333429364638E-2</v>
      </c>
      <c r="U31" s="17">
        <f t="shared" si="6"/>
        <v>-0.12952982173029581</v>
      </c>
      <c r="V31" s="33">
        <f t="shared" si="7"/>
        <v>-0.22334323674049131</v>
      </c>
      <c r="W31" s="21">
        <f t="shared" si="8"/>
        <v>0.97595482025252522</v>
      </c>
      <c r="X31" s="21">
        <f t="shared" si="9"/>
        <v>0.13214615185818951</v>
      </c>
      <c r="Y31" s="37">
        <v>0.86</v>
      </c>
    </row>
    <row r="32" spans="10:25" ht="15" thickTop="1" thickBot="1" x14ac:dyDescent="0.5">
      <c r="J32" s="36">
        <v>-11.37</v>
      </c>
      <c r="K32" s="16">
        <f t="shared" si="10"/>
        <v>300</v>
      </c>
      <c r="L32" s="20">
        <v>0.2</v>
      </c>
      <c r="M32" s="17">
        <f t="shared" si="13"/>
        <v>0.1</v>
      </c>
      <c r="N32" s="18">
        <f t="shared" si="14"/>
        <v>-0.52506805877189466</v>
      </c>
      <c r="O32" s="17">
        <f t="shared" si="15"/>
        <v>-0.42506805877189469</v>
      </c>
      <c r="P32" s="22">
        <f t="shared" si="12"/>
        <v>5.2359877559829888</v>
      </c>
      <c r="Q32" s="21">
        <f t="shared" si="2"/>
        <v>-0.19844393595175525</v>
      </c>
      <c r="R32" s="17">
        <f t="shared" si="3"/>
        <v>8.5477165562221361E-2</v>
      </c>
      <c r="S32" s="17">
        <f t="shared" si="4"/>
        <v>-0.4167258997753438</v>
      </c>
      <c r="T32" s="17">
        <f t="shared" si="5"/>
        <v>-0.13850863256557525</v>
      </c>
      <c r="U32" s="17">
        <f t="shared" si="6"/>
        <v>-0.32305172466663995</v>
      </c>
      <c r="V32" s="33">
        <f t="shared" si="7"/>
        <v>-0.2010905402047421</v>
      </c>
      <c r="W32" s="21">
        <f t="shared" si="8"/>
        <v>0.9803745333849524</v>
      </c>
      <c r="X32" s="21">
        <f t="shared" si="9"/>
        <v>0.3258504837219573</v>
      </c>
      <c r="Y32" s="37">
        <v>0.76</v>
      </c>
    </row>
    <row r="33" spans="10:25" ht="15" thickTop="1" thickBot="1" x14ac:dyDescent="0.5">
      <c r="J33" s="36">
        <v>-10.16</v>
      </c>
      <c r="K33" s="16">
        <f t="shared" si="10"/>
        <v>310</v>
      </c>
      <c r="L33" s="20">
        <v>0.2</v>
      </c>
      <c r="M33" s="17">
        <f t="shared" si="13"/>
        <v>0.1</v>
      </c>
      <c r="N33" s="18">
        <f t="shared" si="14"/>
        <v>-0.7951157426756077</v>
      </c>
      <c r="O33" s="17">
        <f t="shared" si="15"/>
        <v>-0.69511574267560772</v>
      </c>
      <c r="P33" s="22">
        <f t="shared" si="12"/>
        <v>5.4105206811824216</v>
      </c>
      <c r="Q33" s="21">
        <f t="shared" si="2"/>
        <v>-0.1773254520026239</v>
      </c>
      <c r="R33" s="17">
        <f t="shared" si="3"/>
        <v>0.12457013275866462</v>
      </c>
      <c r="S33" s="17">
        <f t="shared" si="4"/>
        <v>-0.68421563034273503</v>
      </c>
      <c r="T33" s="17">
        <f t="shared" si="5"/>
        <v>-0.35138552871156919</v>
      </c>
      <c r="U33" s="17">
        <f t="shared" si="6"/>
        <v>-0.44487407531238893</v>
      </c>
      <c r="V33" s="33">
        <f t="shared" si="7"/>
        <v>-0.17920775650854195</v>
      </c>
      <c r="W33" s="21">
        <f t="shared" si="8"/>
        <v>0.98431899658765243</v>
      </c>
      <c r="X33" s="21">
        <f t="shared" si="9"/>
        <v>0.50550650364935212</v>
      </c>
      <c r="Y33" s="37">
        <v>0.64</v>
      </c>
    </row>
    <row r="34" spans="10:25" ht="15" thickTop="1" thickBot="1" x14ac:dyDescent="0.5">
      <c r="J34" s="36">
        <v>-8.36</v>
      </c>
      <c r="K34" s="16">
        <f t="shared" si="10"/>
        <v>320</v>
      </c>
      <c r="L34" s="20">
        <v>0.2</v>
      </c>
      <c r="M34" s="17">
        <f t="shared" si="13"/>
        <v>0.1</v>
      </c>
      <c r="N34" s="18">
        <f t="shared" si="14"/>
        <v>-1.0450153794692079</v>
      </c>
      <c r="O34" s="17">
        <f t="shared" si="15"/>
        <v>-0.94501537946920788</v>
      </c>
      <c r="P34" s="22">
        <f t="shared" si="12"/>
        <v>5.5850536063818543</v>
      </c>
      <c r="Q34" s="21">
        <f t="shared" si="2"/>
        <v>-0.14590952546672595</v>
      </c>
      <c r="R34" s="17">
        <f t="shared" si="3"/>
        <v>0.13887366831116585</v>
      </c>
      <c r="S34" s="17">
        <f t="shared" si="4"/>
        <v>-0.9349737188776337</v>
      </c>
      <c r="T34" s="17">
        <f t="shared" si="5"/>
        <v>-0.63465750680222344</v>
      </c>
      <c r="U34" s="17">
        <f t="shared" si="6"/>
        <v>-0.4914079973239881</v>
      </c>
      <c r="V34" s="33">
        <f t="shared" si="7"/>
        <v>-0.14695387115198888</v>
      </c>
      <c r="W34" s="21">
        <f t="shared" si="8"/>
        <v>0.98937407706823322</v>
      </c>
      <c r="X34" s="21">
        <f t="shared" si="9"/>
        <v>0.67158431554700737</v>
      </c>
      <c r="Y34" s="37">
        <v>0.52</v>
      </c>
    </row>
    <row r="35" spans="10:25" ht="15" thickTop="1" thickBot="1" x14ac:dyDescent="0.5">
      <c r="J35" s="36">
        <v>-6.41</v>
      </c>
      <c r="K35" s="16">
        <f t="shared" si="10"/>
        <v>330</v>
      </c>
      <c r="L35" s="20">
        <v>0.2</v>
      </c>
      <c r="M35" s="17">
        <f t="shared" si="13"/>
        <v>0.1</v>
      </c>
      <c r="N35" s="18">
        <f t="shared" si="14"/>
        <v>-1.2591516103778277</v>
      </c>
      <c r="O35" s="17">
        <f t="shared" si="15"/>
        <v>-1.1591516103778277</v>
      </c>
      <c r="P35" s="22">
        <f t="shared" si="12"/>
        <v>5.7595865315812871</v>
      </c>
      <c r="Q35" s="21">
        <f t="shared" si="2"/>
        <v>-0.11187560505283653</v>
      </c>
      <c r="R35" s="17">
        <f t="shared" si="3"/>
        <v>0.13022454499445194</v>
      </c>
      <c r="S35" s="17">
        <f t="shared" si="4"/>
        <v>-1.1519051149988839</v>
      </c>
      <c r="T35" s="17">
        <f t="shared" si="5"/>
        <v>-0.93874246892761415</v>
      </c>
      <c r="U35" s="17">
        <f t="shared" si="6"/>
        <v>-0.45206912804735278</v>
      </c>
      <c r="V35" s="33">
        <f t="shared" si="7"/>
        <v>-0.11234470437564678</v>
      </c>
      <c r="W35" s="21">
        <f t="shared" si="8"/>
        <v>0.9937484490259374</v>
      </c>
      <c r="X35" s="21">
        <f t="shared" si="9"/>
        <v>0.80985305159661491</v>
      </c>
      <c r="Y35" s="37">
        <v>0.39</v>
      </c>
    </row>
    <row r="36" spans="10:25" ht="15" thickTop="1" thickBot="1" x14ac:dyDescent="0.5">
      <c r="J36" s="36">
        <v>-4.34</v>
      </c>
      <c r="K36" s="16">
        <f t="shared" si="10"/>
        <v>340</v>
      </c>
      <c r="L36" s="20">
        <v>0.2</v>
      </c>
      <c r="M36" s="17">
        <f t="shared" si="13"/>
        <v>0.1</v>
      </c>
      <c r="N36" s="18">
        <f t="shared" si="14"/>
        <v>-1.4234795325868177</v>
      </c>
      <c r="O36" s="17">
        <f t="shared" si="15"/>
        <v>-1.3234795325868176</v>
      </c>
      <c r="P36" s="22">
        <f t="shared" si="12"/>
        <v>5.9341194567807207</v>
      </c>
      <c r="Q36" s="21">
        <f t="shared" si="2"/>
        <v>-7.5747289536553894E-2</v>
      </c>
      <c r="R36" s="17">
        <f t="shared" si="3"/>
        <v>0.100442161590032</v>
      </c>
      <c r="S36" s="17">
        <f t="shared" si="4"/>
        <v>-1.3196845152392562</v>
      </c>
      <c r="T36" s="17">
        <f t="shared" si="5"/>
        <v>-1.2093107080300534</v>
      </c>
      <c r="U36" s="17">
        <f t="shared" si="6"/>
        <v>-0.34410467847257259</v>
      </c>
      <c r="V36" s="33">
        <f t="shared" si="7"/>
        <v>-7.5892493323045165E-2</v>
      </c>
      <c r="W36" s="21">
        <f t="shared" si="8"/>
        <v>0.99713254549532482</v>
      </c>
      <c r="X36" s="21">
        <f t="shared" si="9"/>
        <v>0.91373585934221835</v>
      </c>
      <c r="Y36" s="37">
        <v>0.26</v>
      </c>
    </row>
    <row r="37" spans="10:25" ht="15" thickTop="1" thickBot="1" x14ac:dyDescent="0.5">
      <c r="J37" s="36">
        <v>-2.19</v>
      </c>
      <c r="K37" s="16">
        <f t="shared" si="10"/>
        <v>350</v>
      </c>
      <c r="L37" s="20">
        <v>0.2</v>
      </c>
      <c r="M37" s="17">
        <f t="shared" si="13"/>
        <v>0.1</v>
      </c>
      <c r="N37" s="18">
        <f t="shared" si="14"/>
        <v>-1.5268606986675231</v>
      </c>
      <c r="O37" s="17">
        <f t="shared" si="15"/>
        <v>-1.426860698667523</v>
      </c>
      <c r="P37" s="22">
        <f t="shared" si="12"/>
        <v>6.1086523819801535</v>
      </c>
      <c r="Q37" s="21">
        <f t="shared" si="2"/>
        <v>-3.8222710618675819E-2</v>
      </c>
      <c r="R37" s="17">
        <f t="shared" si="3"/>
        <v>5.456505890685201E-2</v>
      </c>
      <c r="S37" s="17">
        <f t="shared" si="4"/>
        <v>-1.4258185212220797</v>
      </c>
      <c r="T37" s="17">
        <f t="shared" si="5"/>
        <v>-1.395708355472729</v>
      </c>
      <c r="U37" s="17">
        <f t="shared" si="6"/>
        <v>-0.185491890826778</v>
      </c>
      <c r="V37" s="33">
        <f t="shared" si="7"/>
        <v>-3.8241335652322413E-2</v>
      </c>
      <c r="W37" s="21">
        <f t="shared" si="8"/>
        <v>0.9992696011275547</v>
      </c>
      <c r="X37" s="21">
        <f t="shared" si="9"/>
        <v>0.97816721476463286</v>
      </c>
      <c r="Y37" s="37">
        <v>0.13</v>
      </c>
    </row>
    <row r="38" spans="10:25" ht="15" thickTop="1" thickBot="1" x14ac:dyDescent="0.5">
      <c r="J38" s="36">
        <v>0</v>
      </c>
      <c r="K38" s="16">
        <f t="shared" si="10"/>
        <v>360</v>
      </c>
      <c r="L38" s="20">
        <v>0.2</v>
      </c>
      <c r="M38" s="17">
        <f t="shared" si="13"/>
        <v>0.1</v>
      </c>
      <c r="N38" s="18">
        <f t="shared" si="14"/>
        <v>-1.56214278181887</v>
      </c>
      <c r="O38" s="17">
        <f t="shared" si="15"/>
        <v>-1.4621427818188699</v>
      </c>
      <c r="P38" s="22">
        <f t="shared" si="12"/>
        <v>6.2831853071795862</v>
      </c>
      <c r="Q38" s="21">
        <f t="shared" si="2"/>
        <v>0</v>
      </c>
      <c r="R38" s="17">
        <f t="shared" si="3"/>
        <v>0</v>
      </c>
      <c r="S38" s="17">
        <f t="shared" si="4"/>
        <v>-1.4621427818188699</v>
      </c>
      <c r="T38" s="17">
        <f t="shared" si="5"/>
        <v>-1.4621427818188699</v>
      </c>
      <c r="U38" s="17">
        <f t="shared" si="6"/>
        <v>0</v>
      </c>
      <c r="V38" s="33">
        <f t="shared" si="7"/>
        <v>0</v>
      </c>
      <c r="W38" s="21">
        <f t="shared" si="8"/>
        <v>1</v>
      </c>
      <c r="X38" s="21">
        <f t="shared" si="9"/>
        <v>1</v>
      </c>
      <c r="Y38" s="37">
        <v>0</v>
      </c>
    </row>
    <row r="39" spans="10:25" ht="15" thickTop="1" thickBot="1" x14ac:dyDescent="0.5">
      <c r="J39" s="36">
        <v>2.19</v>
      </c>
      <c r="K39" s="16">
        <f t="shared" si="10"/>
        <v>370</v>
      </c>
      <c r="L39" s="20">
        <v>0.2</v>
      </c>
      <c r="M39" s="17">
        <f t="shared" si="13"/>
        <v>0.1</v>
      </c>
      <c r="N39" s="18">
        <f t="shared" si="14"/>
        <v>-1.5268606986675233</v>
      </c>
      <c r="O39" s="17">
        <f t="shared" si="15"/>
        <v>-1.4268606986675232</v>
      </c>
      <c r="P39" s="22">
        <f t="shared" si="12"/>
        <v>6.457718232379019</v>
      </c>
      <c r="Q39" s="21">
        <f t="shared" si="2"/>
        <v>3.8222710618675819E-2</v>
      </c>
      <c r="R39" s="17">
        <f t="shared" si="3"/>
        <v>-5.4565058906852024E-2</v>
      </c>
      <c r="S39" s="17">
        <f t="shared" si="4"/>
        <v>-1.42581852122208</v>
      </c>
      <c r="T39" s="17">
        <f t="shared" si="5"/>
        <v>-1.3957083554727294</v>
      </c>
      <c r="U39" s="17">
        <f t="shared" si="6"/>
        <v>-0.29964074672017987</v>
      </c>
      <c r="V39" s="33">
        <f t="shared" si="7"/>
        <v>3.8241335652322413E-2</v>
      </c>
      <c r="W39" s="21">
        <f t="shared" si="8"/>
        <v>0.9992696011275547</v>
      </c>
      <c r="X39" s="21">
        <f t="shared" si="9"/>
        <v>0.97816721476463298</v>
      </c>
      <c r="Y39" s="37">
        <v>0.21</v>
      </c>
    </row>
    <row r="40" spans="10:25" ht="15" thickTop="1" thickBot="1" x14ac:dyDescent="0.5">
      <c r="J40" s="36">
        <v>4.34</v>
      </c>
      <c r="K40" s="16">
        <f t="shared" si="10"/>
        <v>380</v>
      </c>
      <c r="L40" s="20">
        <v>0.2</v>
      </c>
      <c r="M40" s="17">
        <f t="shared" si="13"/>
        <v>0.1</v>
      </c>
      <c r="N40" s="18">
        <f t="shared" si="14"/>
        <v>-1.4234795325868177</v>
      </c>
      <c r="O40" s="17">
        <f t="shared" si="15"/>
        <v>-1.3234795325868176</v>
      </c>
      <c r="P40" s="22">
        <f t="shared" si="12"/>
        <v>6.6322511575784526</v>
      </c>
      <c r="Q40" s="21">
        <f t="shared" si="2"/>
        <v>7.5747289536553894E-2</v>
      </c>
      <c r="R40" s="17">
        <f t="shared" si="3"/>
        <v>-0.100442161590032</v>
      </c>
      <c r="S40" s="17">
        <f t="shared" si="4"/>
        <v>-1.3196845152392562</v>
      </c>
      <c r="T40" s="17">
        <f t="shared" si="5"/>
        <v>-1.2093107080300531</v>
      </c>
      <c r="U40" s="17">
        <f t="shared" si="6"/>
        <v>-0.54262660836059518</v>
      </c>
      <c r="V40" s="33">
        <f t="shared" si="7"/>
        <v>7.5892493323045165E-2</v>
      </c>
      <c r="W40" s="21">
        <f t="shared" si="8"/>
        <v>0.99713254549532482</v>
      </c>
      <c r="X40" s="21">
        <f t="shared" si="9"/>
        <v>0.91373585934221824</v>
      </c>
      <c r="Y40" s="37">
        <v>0.41</v>
      </c>
    </row>
    <row r="41" spans="10:25" ht="15" thickTop="1" thickBot="1" x14ac:dyDescent="0.5">
      <c r="J41" s="36">
        <v>6.41</v>
      </c>
      <c r="K41" s="16">
        <f t="shared" si="10"/>
        <v>390</v>
      </c>
      <c r="L41" s="20">
        <v>0.2</v>
      </c>
      <c r="M41" s="17">
        <f t="shared" si="13"/>
        <v>0.1</v>
      </c>
      <c r="N41" s="18">
        <f t="shared" si="14"/>
        <v>-1.2591516103778282</v>
      </c>
      <c r="O41" s="17">
        <f t="shared" si="15"/>
        <v>-1.1591516103778281</v>
      </c>
      <c r="P41" s="22">
        <f t="shared" si="12"/>
        <v>6.8067840827778854</v>
      </c>
      <c r="Q41" s="21">
        <f t="shared" si="2"/>
        <v>0.11187560505283653</v>
      </c>
      <c r="R41" s="17">
        <f t="shared" si="3"/>
        <v>-0.13022454499445199</v>
      </c>
      <c r="S41" s="17">
        <f t="shared" si="4"/>
        <v>-1.1519051149988844</v>
      </c>
      <c r="T41" s="17">
        <f t="shared" si="5"/>
        <v>-0.9387424689276147</v>
      </c>
      <c r="U41" s="17">
        <f t="shared" si="6"/>
        <v>-0.68389945012291853</v>
      </c>
      <c r="V41" s="33">
        <f t="shared" si="7"/>
        <v>0.11234470437564678</v>
      </c>
      <c r="W41" s="21">
        <f t="shared" si="8"/>
        <v>0.9937484490259374</v>
      </c>
      <c r="X41" s="21">
        <f t="shared" si="9"/>
        <v>0.80985305159661514</v>
      </c>
      <c r="Y41" s="37">
        <v>0.59</v>
      </c>
    </row>
    <row r="42" spans="10:25" ht="15" thickTop="1" thickBot="1" x14ac:dyDescent="0.5">
      <c r="J42" s="36">
        <v>8.36</v>
      </c>
      <c r="K42" s="16">
        <f t="shared" si="10"/>
        <v>400</v>
      </c>
      <c r="L42" s="20">
        <v>0.2</v>
      </c>
      <c r="M42" s="17">
        <f t="shared" si="13"/>
        <v>0.1</v>
      </c>
      <c r="N42" s="18">
        <f t="shared" si="14"/>
        <v>-1.0450153794692085</v>
      </c>
      <c r="O42" s="17">
        <f t="shared" si="15"/>
        <v>-0.94501537946920855</v>
      </c>
      <c r="P42" s="22">
        <f t="shared" si="12"/>
        <v>6.9813170079773181</v>
      </c>
      <c r="Q42" s="21">
        <f t="shared" si="2"/>
        <v>0.14590952546672595</v>
      </c>
      <c r="R42" s="17">
        <f t="shared" si="3"/>
        <v>-0.13887366831116596</v>
      </c>
      <c r="S42" s="17">
        <f t="shared" si="4"/>
        <v>-0.93497371887763436</v>
      </c>
      <c r="T42" s="17">
        <f t="shared" si="5"/>
        <v>-0.63465750680222421</v>
      </c>
      <c r="U42" s="17">
        <f t="shared" si="6"/>
        <v>-0.70876153460190638</v>
      </c>
      <c r="V42" s="33">
        <f t="shared" si="7"/>
        <v>0.14695387115198888</v>
      </c>
      <c r="W42" s="21">
        <f t="shared" si="8"/>
        <v>0.98937407706823322</v>
      </c>
      <c r="X42" s="21">
        <f t="shared" si="9"/>
        <v>0.6715843155470077</v>
      </c>
      <c r="Y42" s="37">
        <v>0.75</v>
      </c>
    </row>
    <row r="43" spans="10:25" ht="15" thickTop="1" thickBot="1" x14ac:dyDescent="0.5">
      <c r="J43" s="36">
        <v>10.16</v>
      </c>
      <c r="K43" s="16">
        <f t="shared" si="10"/>
        <v>410</v>
      </c>
      <c r="L43" s="20">
        <v>0.2</v>
      </c>
      <c r="M43" s="17">
        <f t="shared" si="13"/>
        <v>0.1</v>
      </c>
      <c r="N43" s="18">
        <f t="shared" si="14"/>
        <v>-0.79511574267560847</v>
      </c>
      <c r="O43" s="17">
        <f t="shared" si="15"/>
        <v>-0.69511574267560849</v>
      </c>
      <c r="P43" s="22">
        <f t="shared" si="12"/>
        <v>7.1558499331767509</v>
      </c>
      <c r="Q43" s="21">
        <f t="shared" si="2"/>
        <v>0.1773254520026239</v>
      </c>
      <c r="R43" s="17">
        <f t="shared" si="3"/>
        <v>-0.12457013275866476</v>
      </c>
      <c r="S43" s="17">
        <f t="shared" si="4"/>
        <v>-0.6842156303427358</v>
      </c>
      <c r="T43" s="17">
        <f t="shared" si="5"/>
        <v>-0.35138552871156992</v>
      </c>
      <c r="U43" s="17">
        <f t="shared" si="6"/>
        <v>-0.57694606642075508</v>
      </c>
      <c r="V43" s="33">
        <f t="shared" si="7"/>
        <v>0.17920775650854195</v>
      </c>
      <c r="W43" s="21">
        <f t="shared" si="8"/>
        <v>0.98431899658765243</v>
      </c>
      <c r="X43" s="21">
        <f t="shared" si="9"/>
        <v>0.50550650364935257</v>
      </c>
      <c r="Y43" s="37">
        <v>0.83</v>
      </c>
    </row>
    <row r="44" spans="10:25" ht="15" thickTop="1" thickBot="1" x14ac:dyDescent="0.5">
      <c r="J44" s="36">
        <v>11.37</v>
      </c>
      <c r="K44" s="16">
        <f t="shared" si="10"/>
        <v>420</v>
      </c>
      <c r="L44" s="20">
        <v>0.2</v>
      </c>
      <c r="M44" s="17">
        <f t="shared" si="13"/>
        <v>0.1</v>
      </c>
      <c r="N44" s="18">
        <f t="shared" si="14"/>
        <v>-0.525068058771894</v>
      </c>
      <c r="O44" s="17">
        <f t="shared" si="15"/>
        <v>-0.42506805877189402</v>
      </c>
      <c r="P44" s="22">
        <f t="shared" si="12"/>
        <v>7.3303828583761845</v>
      </c>
      <c r="Q44" s="21">
        <f t="shared" si="2"/>
        <v>0.19844393595175525</v>
      </c>
      <c r="R44" s="17">
        <f t="shared" si="3"/>
        <v>-8.5477165562221236E-2</v>
      </c>
      <c r="S44" s="17">
        <f t="shared" si="4"/>
        <v>-0.41672589977534313</v>
      </c>
      <c r="T44" s="17">
        <f t="shared" si="5"/>
        <v>-0.13850863256557489</v>
      </c>
      <c r="U44" s="17">
        <f t="shared" si="6"/>
        <v>-0.40806533642101822</v>
      </c>
      <c r="V44" s="33">
        <f t="shared" si="7"/>
        <v>0.2010905402047421</v>
      </c>
      <c r="W44" s="21">
        <f t="shared" si="8"/>
        <v>0.9803745333849524</v>
      </c>
      <c r="X44" s="21">
        <f t="shared" si="9"/>
        <v>0.32585048372195696</v>
      </c>
      <c r="Y44" s="37">
        <v>0.96</v>
      </c>
    </row>
    <row r="45" spans="10:25" ht="15" thickTop="1" thickBot="1" x14ac:dyDescent="0.5">
      <c r="J45" s="36">
        <v>12.37</v>
      </c>
      <c r="K45" s="16">
        <f t="shared" si="10"/>
        <v>430</v>
      </c>
      <c r="L45" s="20">
        <v>0.2</v>
      </c>
      <c r="M45" s="17">
        <f t="shared" si="13"/>
        <v>0.1</v>
      </c>
      <c r="N45" s="18">
        <f t="shared" si="14"/>
        <v>-0.25061607177941325</v>
      </c>
      <c r="O45" s="17">
        <f t="shared" si="15"/>
        <v>-0.15061607177941325</v>
      </c>
      <c r="P45" s="22">
        <f t="shared" si="12"/>
        <v>7.5049157835756173</v>
      </c>
      <c r="Q45" s="21">
        <f t="shared" si="2"/>
        <v>0.21589722847169854</v>
      </c>
      <c r="R45" s="17">
        <f t="shared" si="3"/>
        <v>-3.3032425964867315E-2</v>
      </c>
      <c r="S45" s="17">
        <f t="shared" si="4"/>
        <v>-0.14711945635455323</v>
      </c>
      <c r="T45" s="17">
        <f t="shared" si="5"/>
        <v>-2.0473403531301469E-2</v>
      </c>
      <c r="U45" s="17">
        <f t="shared" si="6"/>
        <v>-0.15212223249720738</v>
      </c>
      <c r="V45" s="33">
        <f t="shared" si="7"/>
        <v>0.21931541285478079</v>
      </c>
      <c r="W45" s="21">
        <f t="shared" si="8"/>
        <v>0.97678457960329068</v>
      </c>
      <c r="X45" s="21">
        <f t="shared" si="9"/>
        <v>0.13593106824141624</v>
      </c>
      <c r="Y45" s="37">
        <v>1.01</v>
      </c>
    </row>
    <row r="46" spans="10:25" ht="15" thickTop="1" thickBot="1" x14ac:dyDescent="0.5">
      <c r="J46" s="36">
        <v>13.14</v>
      </c>
      <c r="K46" s="16">
        <f t="shared" si="10"/>
        <v>440</v>
      </c>
      <c r="L46" s="20">
        <v>0.2</v>
      </c>
      <c r="M46" s="17">
        <f t="shared" si="13"/>
        <v>0.1</v>
      </c>
      <c r="N46" s="18">
        <f t="shared" si="14"/>
        <v>1.3755706890200623E-2</v>
      </c>
      <c r="O46" s="17">
        <f t="shared" si="15"/>
        <v>0.11375570689020063</v>
      </c>
      <c r="P46" s="22">
        <f t="shared" si="12"/>
        <v>7.67944870877505</v>
      </c>
      <c r="Q46" s="21">
        <f t="shared" si="2"/>
        <v>0.2293362637120549</v>
      </c>
      <c r="R46" s="17">
        <f t="shared" si="3"/>
        <v>2.6555512918066314E-2</v>
      </c>
      <c r="S46" s="17">
        <f t="shared" si="4"/>
        <v>0.11077729780755696</v>
      </c>
      <c r="T46" s="17">
        <f t="shared" si="5"/>
        <v>-6.3986038062307177E-3</v>
      </c>
      <c r="U46" s="17">
        <f t="shared" si="6"/>
        <v>0.11603082102800465</v>
      </c>
      <c r="V46" s="33">
        <f t="shared" si="7"/>
        <v>0.23344334665950645</v>
      </c>
      <c r="W46" s="21">
        <f t="shared" si="8"/>
        <v>0.97381749747712887</v>
      </c>
      <c r="X46" s="21">
        <f t="shared" si="9"/>
        <v>-5.6248640012467974E-2</v>
      </c>
      <c r="Y46" s="37">
        <v>1.02</v>
      </c>
    </row>
    <row r="47" spans="10:25" ht="15" thickTop="1" thickBot="1" x14ac:dyDescent="0.5">
      <c r="J47" s="36">
        <v>13.27</v>
      </c>
      <c r="K47" s="16">
        <f t="shared" si="10"/>
        <v>450</v>
      </c>
      <c r="L47" s="20">
        <v>0.2</v>
      </c>
      <c r="M47" s="17">
        <f t="shared" si="13"/>
        <v>0.1</v>
      </c>
      <c r="N47" s="18">
        <f t="shared" si="14"/>
        <v>0.25600333213754023</v>
      </c>
      <c r="O47" s="17">
        <f t="shared" si="15"/>
        <v>0.35600333213754021</v>
      </c>
      <c r="P47" s="22">
        <f t="shared" si="12"/>
        <v>7.8539816339744828</v>
      </c>
      <c r="Q47" s="21">
        <f t="shared" si="2"/>
        <v>0.23160519173964753</v>
      </c>
      <c r="R47" s="17">
        <f t="shared" si="3"/>
        <v>8.395882682548074E-2</v>
      </c>
      <c r="S47" s="17">
        <f t="shared" si="4"/>
        <v>0.34649775592143273</v>
      </c>
      <c r="T47" s="17">
        <f t="shared" si="5"/>
        <v>-8.3958826825480878E-2</v>
      </c>
      <c r="U47" s="17">
        <f t="shared" si="6"/>
        <v>0.35600333213754021</v>
      </c>
      <c r="V47" s="33">
        <f t="shared" si="7"/>
        <v>0.23583719377391568</v>
      </c>
      <c r="W47" s="21">
        <f t="shared" si="8"/>
        <v>0.97329919313104907</v>
      </c>
      <c r="X47" s="21">
        <f t="shared" si="9"/>
        <v>-0.23583719377391607</v>
      </c>
      <c r="Y47" s="37">
        <v>1</v>
      </c>
    </row>
    <row r="48" spans="10:25" ht="15" thickTop="1" thickBot="1" x14ac:dyDescent="0.5">
      <c r="J48" s="36">
        <v>13.14</v>
      </c>
      <c r="K48" s="16">
        <f t="shared" si="10"/>
        <v>460</v>
      </c>
      <c r="L48" s="20">
        <v>0.2</v>
      </c>
      <c r="M48" s="17">
        <f t="shared" si="13"/>
        <v>0.1</v>
      </c>
      <c r="N48" s="18">
        <f t="shared" si="14"/>
        <v>0.46737317732230055</v>
      </c>
      <c r="O48" s="17">
        <f t="shared" si="15"/>
        <v>0.56737317732230053</v>
      </c>
      <c r="P48" s="22">
        <f t="shared" si="12"/>
        <v>8.0285145591739155</v>
      </c>
      <c r="Q48" s="21">
        <f t="shared" si="2"/>
        <v>0.2293362637120549</v>
      </c>
      <c r="R48" s="17">
        <f t="shared" si="3"/>
        <v>0.13244949331895542</v>
      </c>
      <c r="S48" s="17">
        <f t="shared" si="4"/>
        <v>0.55251792767565</v>
      </c>
      <c r="T48" s="17">
        <f t="shared" si="5"/>
        <v>-0.22896060620215927</v>
      </c>
      <c r="U48" s="17">
        <f t="shared" si="6"/>
        <v>0.53333078668296241</v>
      </c>
      <c r="V48" s="33">
        <f t="shared" si="7"/>
        <v>0.23344334665950645</v>
      </c>
      <c r="W48" s="21">
        <f t="shared" si="8"/>
        <v>0.97381749747712887</v>
      </c>
      <c r="X48" s="21">
        <f t="shared" si="9"/>
        <v>-0.40354499534632832</v>
      </c>
      <c r="Y48" s="37">
        <v>0.94</v>
      </c>
    </row>
    <row r="49" spans="10:25" ht="15" thickTop="1" thickBot="1" x14ac:dyDescent="0.5">
      <c r="J49" s="36">
        <v>12.59</v>
      </c>
      <c r="K49" s="16">
        <f t="shared" si="10"/>
        <v>470</v>
      </c>
      <c r="L49" s="20">
        <v>0.2</v>
      </c>
      <c r="M49" s="17">
        <f t="shared" si="13"/>
        <v>0.1</v>
      </c>
      <c r="N49" s="18">
        <f t="shared" si="14"/>
        <v>0.64283593178722276</v>
      </c>
      <c r="O49" s="17">
        <f t="shared" si="15"/>
        <v>0.74283593178722274</v>
      </c>
      <c r="P49" s="22">
        <f t="shared" si="12"/>
        <v>8.2030474843733483</v>
      </c>
      <c r="Q49" s="21">
        <f t="shared" si="2"/>
        <v>0.21973695282608607</v>
      </c>
      <c r="R49" s="17">
        <f t="shared" si="3"/>
        <v>0.16590738137249714</v>
      </c>
      <c r="S49" s="17">
        <f t="shared" si="4"/>
        <v>0.72497430828451603</v>
      </c>
      <c r="T49" s="17">
        <f t="shared" si="5"/>
        <v>-0.40996679386697099</v>
      </c>
      <c r="U49" s="17">
        <f t="shared" si="6"/>
        <v>0.63883890133701149</v>
      </c>
      <c r="V49" s="33">
        <f t="shared" si="7"/>
        <v>0.22334323674049131</v>
      </c>
      <c r="W49" s="21">
        <f t="shared" si="8"/>
        <v>0.97595482025252522</v>
      </c>
      <c r="X49" s="21">
        <f t="shared" si="9"/>
        <v>-0.55189413479314775</v>
      </c>
      <c r="Y49" s="37">
        <v>0.86</v>
      </c>
    </row>
    <row r="50" spans="10:25" ht="15" thickTop="1" thickBot="1" x14ac:dyDescent="0.5">
      <c r="J50" s="36">
        <v>11.37</v>
      </c>
      <c r="K50" s="16">
        <f t="shared" si="10"/>
        <v>480</v>
      </c>
      <c r="L50" s="20">
        <v>0.2</v>
      </c>
      <c r="M50" s="17">
        <f t="shared" si="13"/>
        <v>0.1</v>
      </c>
      <c r="N50" s="18">
        <f t="shared" si="14"/>
        <v>0.78107139090943445</v>
      </c>
      <c r="O50" s="17">
        <f t="shared" si="15"/>
        <v>0.88107139090943443</v>
      </c>
      <c r="P50" s="22">
        <f>RADIANS(K50)</f>
        <v>8.3775804095727811</v>
      </c>
      <c r="Q50" s="21">
        <f t="shared" si="2"/>
        <v>0.19844393595175525</v>
      </c>
      <c r="R50" s="17">
        <f t="shared" si="3"/>
        <v>0.17717512195692167</v>
      </c>
      <c r="S50" s="17">
        <f t="shared" si="4"/>
        <v>0.86377995374166772</v>
      </c>
      <c r="T50" s="17">
        <f t="shared" si="5"/>
        <v>-0.59397385198801622</v>
      </c>
      <c r="U50" s="17">
        <f t="shared" si="6"/>
        <v>0.66961425709117017</v>
      </c>
      <c r="V50" s="33">
        <f t="shared" si="7"/>
        <v>0.2010905402047421</v>
      </c>
      <c r="W50" s="21">
        <f t="shared" si="8"/>
        <v>0.9803745333849524</v>
      </c>
      <c r="X50" s="21">
        <f t="shared" si="9"/>
        <v>-0.67414951627804132</v>
      </c>
      <c r="Y50" s="37">
        <v>0.76</v>
      </c>
    </row>
    <row r="51" spans="10:25" ht="15" thickTop="1" thickBot="1" x14ac:dyDescent="0.5">
      <c r="J51" s="36">
        <v>10.16</v>
      </c>
      <c r="K51" s="16">
        <f>K50+10</f>
        <v>490</v>
      </c>
      <c r="L51" s="20">
        <v>0.2</v>
      </c>
      <c r="M51" s="17">
        <f t="shared" si="13"/>
        <v>0.1</v>
      </c>
      <c r="N51" s="18">
        <f t="shared" si="14"/>
        <v>0.88402476688029974</v>
      </c>
      <c r="O51" s="17">
        <f t="shared" si="15"/>
        <v>0.98402476688029972</v>
      </c>
      <c r="P51" s="22">
        <f t="shared" ref="P51:P73" si="16">RADIANS(K51)</f>
        <v>8.5521133347722156</v>
      </c>
      <c r="Q51" s="21">
        <f t="shared" si="2"/>
        <v>0.1773254520026239</v>
      </c>
      <c r="R51" s="17">
        <f t="shared" si="3"/>
        <v>0.1763448708214595</v>
      </c>
      <c r="S51" s="17">
        <f t="shared" si="4"/>
        <v>0.96859427115301522</v>
      </c>
      <c r="T51" s="17">
        <f t="shared" si="5"/>
        <v>-0.76760693614065534</v>
      </c>
      <c r="U51" s="17">
        <f t="shared" si="6"/>
        <v>0.62977585080339182</v>
      </c>
      <c r="V51" s="33">
        <f t="shared" si="7"/>
        <v>0.17920775650854195</v>
      </c>
      <c r="W51" s="21">
        <f t="shared" si="8"/>
        <v>0.98431899658765243</v>
      </c>
      <c r="X51" s="21">
        <f t="shared" si="9"/>
        <v>-0.78006871572372705</v>
      </c>
      <c r="Y51" s="37">
        <v>0.64</v>
      </c>
    </row>
    <row r="52" spans="10:25" ht="15" thickTop="1" thickBot="1" x14ac:dyDescent="0.5">
      <c r="J52" s="36">
        <v>8.36</v>
      </c>
      <c r="K52" s="16">
        <f t="shared" si="10"/>
        <v>500</v>
      </c>
      <c r="L52" s="20">
        <v>0.2</v>
      </c>
      <c r="M52" s="17">
        <f t="shared" si="13"/>
        <v>0.1</v>
      </c>
      <c r="N52" s="18">
        <f t="shared" si="14"/>
        <v>0.95610635526451693</v>
      </c>
      <c r="O52" s="17">
        <f t="shared" si="15"/>
        <v>1.0561063552645169</v>
      </c>
      <c r="P52" s="22">
        <f t="shared" si="16"/>
        <v>8.7266462599716483</v>
      </c>
      <c r="Q52" s="21">
        <f t="shared" si="2"/>
        <v>0.14590952546672595</v>
      </c>
      <c r="R52" s="17">
        <f t="shared" si="3"/>
        <v>0.1551989172543384</v>
      </c>
      <c r="S52" s="17">
        <f t="shared" si="4"/>
        <v>1.044884250525727</v>
      </c>
      <c r="T52" s="17">
        <f t="shared" si="5"/>
        <v>-0.90878434584087586</v>
      </c>
      <c r="U52" s="17">
        <f t="shared" si="6"/>
        <v>0.54917530473754883</v>
      </c>
      <c r="V52" s="33">
        <f t="shared" si="7"/>
        <v>0.14695387115198888</v>
      </c>
      <c r="W52" s="21">
        <f t="shared" si="8"/>
        <v>0.98937407706823322</v>
      </c>
      <c r="X52" s="21">
        <f t="shared" si="9"/>
        <v>-0.86050457069094888</v>
      </c>
      <c r="Y52" s="37">
        <v>0.52</v>
      </c>
    </row>
    <row r="53" spans="10:25" ht="15" thickTop="1" thickBot="1" x14ac:dyDescent="0.5">
      <c r="J53" s="36">
        <v>6.41</v>
      </c>
      <c r="K53" s="16">
        <f t="shared" si="10"/>
        <v>510</v>
      </c>
      <c r="L53" s="20">
        <v>0.2</v>
      </c>
      <c r="M53" s="17">
        <f t="shared" si="13"/>
        <v>0.1</v>
      </c>
      <c r="N53" s="18">
        <f t="shared" si="14"/>
        <v>1.0031482782402876</v>
      </c>
      <c r="O53" s="17">
        <f t="shared" si="15"/>
        <v>1.1031482782402877</v>
      </c>
      <c r="P53" s="22">
        <f t="shared" si="16"/>
        <v>8.9011791851710811</v>
      </c>
      <c r="Q53" s="21">
        <f t="shared" si="2"/>
        <v>0.11187560505283653</v>
      </c>
      <c r="R53" s="17">
        <f t="shared" si="3"/>
        <v>0.12393286720140886</v>
      </c>
      <c r="S53" s="17">
        <f t="shared" si="4"/>
        <v>1.0962518905469192</v>
      </c>
      <c r="T53" s="17">
        <f t="shared" si="5"/>
        <v>-1.0173208666978577</v>
      </c>
      <c r="U53" s="17">
        <f t="shared" si="6"/>
        <v>0.43022782851371222</v>
      </c>
      <c r="V53" s="33">
        <f t="shared" si="7"/>
        <v>0.11234470437564678</v>
      </c>
      <c r="W53" s="21">
        <f t="shared" si="8"/>
        <v>0.9937484490259374</v>
      </c>
      <c r="X53" s="21">
        <f t="shared" si="9"/>
        <v>-0.92219775597226183</v>
      </c>
      <c r="Y53" s="37">
        <v>0.39</v>
      </c>
    </row>
    <row r="54" spans="10:25" ht="15" thickTop="1" thickBot="1" x14ac:dyDescent="0.5">
      <c r="J54" s="36">
        <v>4.34</v>
      </c>
      <c r="K54" s="16">
        <f t="shared" si="10"/>
        <v>520</v>
      </c>
      <c r="L54" s="20">
        <v>0.2</v>
      </c>
      <c r="M54" s="17">
        <f t="shared" si="13"/>
        <v>0.1</v>
      </c>
      <c r="N54" s="18">
        <f t="shared" si="14"/>
        <v>1.0312596725790075</v>
      </c>
      <c r="O54" s="17">
        <f t="shared" si="15"/>
        <v>1.1312596725790076</v>
      </c>
      <c r="P54" s="22">
        <f t="shared" si="16"/>
        <v>9.0757121103705138</v>
      </c>
      <c r="Q54" s="21">
        <f t="shared" si="2"/>
        <v>7.5747289536553894E-2</v>
      </c>
      <c r="R54" s="17">
        <f t="shared" si="3"/>
        <v>8.5854117147832601E-2</v>
      </c>
      <c r="S54" s="17">
        <f t="shared" si="4"/>
        <v>1.1280158369349136</v>
      </c>
      <c r="T54" s="17">
        <f t="shared" si="5"/>
        <v>-1.092400203967177</v>
      </c>
      <c r="U54" s="17">
        <f t="shared" si="6"/>
        <v>0.29412751487054201</v>
      </c>
      <c r="V54" s="33">
        <f t="shared" si="7"/>
        <v>7.5892493323045165E-2</v>
      </c>
      <c r="W54" s="21">
        <f t="shared" si="8"/>
        <v>0.99713254549532482</v>
      </c>
      <c r="X54" s="21">
        <f t="shared" si="9"/>
        <v>-0.96564938222959884</v>
      </c>
      <c r="Y54" s="37">
        <v>0.26</v>
      </c>
    </row>
    <row r="55" spans="10:25" ht="15" thickTop="1" thickBot="1" x14ac:dyDescent="0.5">
      <c r="J55" s="36">
        <v>2.19</v>
      </c>
      <c r="K55" s="16">
        <f t="shared" si="10"/>
        <v>530</v>
      </c>
      <c r="L55" s="20">
        <v>0.2</v>
      </c>
      <c r="M55" s="17">
        <f t="shared" si="13"/>
        <v>0.1</v>
      </c>
      <c r="N55" s="18">
        <f t="shared" si="14"/>
        <v>1.0457318144550212</v>
      </c>
      <c r="O55" s="17">
        <f t="shared" si="15"/>
        <v>1.1457318144550213</v>
      </c>
      <c r="P55" s="22">
        <f t="shared" si="16"/>
        <v>9.2502450355699466</v>
      </c>
      <c r="Q55" s="21">
        <f t="shared" si="2"/>
        <v>3.8222710618675819E-2</v>
      </c>
      <c r="R55" s="17">
        <f t="shared" si="3"/>
        <v>4.3814314884118855E-2</v>
      </c>
      <c r="S55" s="17">
        <f t="shared" si="4"/>
        <v>1.1448949732296185</v>
      </c>
      <c r="T55" s="17">
        <f t="shared" si="5"/>
        <v>-1.1359338496834019</v>
      </c>
      <c r="U55" s="17">
        <f t="shared" si="6"/>
        <v>0.14894513587915276</v>
      </c>
      <c r="V55" s="33">
        <f t="shared" si="7"/>
        <v>3.8241335652322413E-2</v>
      </c>
      <c r="W55" s="21">
        <f t="shared" si="8"/>
        <v>0.9992696011275547</v>
      </c>
      <c r="X55" s="21">
        <f t="shared" si="9"/>
        <v>-0.99144829125978329</v>
      </c>
      <c r="Y55" s="37">
        <v>0.13</v>
      </c>
    </row>
    <row r="56" spans="10:25" ht="15" thickTop="1" thickBot="1" x14ac:dyDescent="0.5">
      <c r="J56" s="36">
        <v>0</v>
      </c>
      <c r="K56" s="16">
        <f t="shared" si="10"/>
        <v>540</v>
      </c>
      <c r="L56" s="20">
        <v>0.2</v>
      </c>
      <c r="M56" s="17">
        <f>L56-0.1</f>
        <v>0.1</v>
      </c>
      <c r="N56" s="18">
        <f t="shared" si="14"/>
        <v>1.0501361175437891</v>
      </c>
      <c r="O56" s="17">
        <f t="shared" si="15"/>
        <v>1.1501361175437892</v>
      </c>
      <c r="P56" s="22">
        <f t="shared" si="16"/>
        <v>9.4247779607693793</v>
      </c>
      <c r="Q56" s="21">
        <f t="shared" si="2"/>
        <v>0</v>
      </c>
      <c r="R56" s="17">
        <f t="shared" si="3"/>
        <v>0</v>
      </c>
      <c r="S56" s="17">
        <f t="shared" si="4"/>
        <v>1.1501361175437892</v>
      </c>
      <c r="T56" s="17">
        <f t="shared" si="5"/>
        <v>-1.1501361175437892</v>
      </c>
      <c r="U56" s="17">
        <f t="shared" si="6"/>
        <v>0</v>
      </c>
      <c r="V56" s="33">
        <f t="shared" si="7"/>
        <v>0</v>
      </c>
      <c r="W56" s="21">
        <f t="shared" si="8"/>
        <v>1</v>
      </c>
      <c r="X56" s="21">
        <f t="shared" si="9"/>
        <v>-1</v>
      </c>
      <c r="Y56" s="37">
        <v>0</v>
      </c>
    </row>
    <row r="57" spans="10:25" ht="15" thickTop="1" thickBot="1" x14ac:dyDescent="0.5">
      <c r="J57" s="36">
        <v>-2.19</v>
      </c>
      <c r="K57" s="16">
        <f t="shared" si="10"/>
        <v>550</v>
      </c>
      <c r="L57" s="20">
        <v>0.2</v>
      </c>
      <c r="M57" s="17">
        <f t="shared" si="13"/>
        <v>0.1</v>
      </c>
      <c r="N57" s="18">
        <f t="shared" si="14"/>
        <v>1.0457318144550212</v>
      </c>
      <c r="O57" s="17">
        <f t="shared" si="15"/>
        <v>1.1457318144550213</v>
      </c>
      <c r="P57" s="22">
        <f t="shared" si="16"/>
        <v>9.5993108859688121</v>
      </c>
      <c r="Q57" s="21">
        <f t="shared" si="2"/>
        <v>-3.8222710618675819E-2</v>
      </c>
      <c r="R57" s="17">
        <f t="shared" si="3"/>
        <v>-4.3814314884118855E-2</v>
      </c>
      <c r="S57" s="17">
        <f t="shared" si="4"/>
        <v>1.1448949732296185</v>
      </c>
      <c r="T57" s="17">
        <f t="shared" si="5"/>
        <v>-1.1359338496834019</v>
      </c>
      <c r="U57" s="17">
        <f t="shared" si="6"/>
        <v>0.24060368103555446</v>
      </c>
      <c r="V57" s="33">
        <f t="shared" si="7"/>
        <v>-3.8241335652322413E-2</v>
      </c>
      <c r="W57" s="21">
        <f t="shared" si="8"/>
        <v>0.9992696011275547</v>
      </c>
      <c r="X57" s="21">
        <f t="shared" si="9"/>
        <v>-0.99144829125978329</v>
      </c>
      <c r="Y57" s="37">
        <v>0.21</v>
      </c>
    </row>
    <row r="58" spans="10:25" ht="15" thickTop="1" thickBot="1" x14ac:dyDescent="0.5">
      <c r="J58" s="36">
        <v>-4.34</v>
      </c>
      <c r="K58" s="16">
        <f t="shared" si="10"/>
        <v>560</v>
      </c>
      <c r="L58" s="20">
        <v>0.2</v>
      </c>
      <c r="M58" s="17">
        <f t="shared" si="13"/>
        <v>0.1</v>
      </c>
      <c r="N58" s="18">
        <f t="shared" si="14"/>
        <v>1.0312596725790077</v>
      </c>
      <c r="O58" s="17">
        <f t="shared" si="15"/>
        <v>1.1312596725790078</v>
      </c>
      <c r="P58" s="22">
        <f t="shared" si="16"/>
        <v>9.7738438111682449</v>
      </c>
      <c r="Q58" s="21">
        <f t="shared" si="2"/>
        <v>-7.5747289536553894E-2</v>
      </c>
      <c r="R58" s="17">
        <f t="shared" si="3"/>
        <v>-8.5854117147832615E-2</v>
      </c>
      <c r="S58" s="17">
        <f t="shared" si="4"/>
        <v>1.1280158369349138</v>
      </c>
      <c r="T58" s="17">
        <f t="shared" si="5"/>
        <v>-1.0924002039671774</v>
      </c>
      <c r="U58" s="17">
        <f t="shared" si="6"/>
        <v>0.46381646575739316</v>
      </c>
      <c r="V58" s="33">
        <f t="shared" si="7"/>
        <v>-7.5892493323045165E-2</v>
      </c>
      <c r="W58" s="21">
        <f t="shared" si="8"/>
        <v>0.99713254549532482</v>
      </c>
      <c r="X58" s="21">
        <f t="shared" si="9"/>
        <v>-0.96564938222959906</v>
      </c>
      <c r="Y58" s="37">
        <v>0.41</v>
      </c>
    </row>
    <row r="59" spans="10:25" ht="15" thickTop="1" thickBot="1" x14ac:dyDescent="0.5">
      <c r="J59" s="36">
        <v>-6.41</v>
      </c>
      <c r="K59" s="16">
        <f t="shared" si="10"/>
        <v>570</v>
      </c>
      <c r="L59" s="20">
        <v>0.2</v>
      </c>
      <c r="M59" s="17">
        <f t="shared" si="13"/>
        <v>0.1</v>
      </c>
      <c r="N59" s="18">
        <f t="shared" si="14"/>
        <v>1.0031482782402878</v>
      </c>
      <c r="O59" s="17">
        <f t="shared" si="15"/>
        <v>1.1031482782402879</v>
      </c>
      <c r="P59" s="22">
        <f t="shared" si="16"/>
        <v>9.9483767363676776</v>
      </c>
      <c r="Q59" s="21">
        <f t="shared" si="2"/>
        <v>-0.11187560505283653</v>
      </c>
      <c r="R59" s="17">
        <f t="shared" si="3"/>
        <v>-0.12393286720140889</v>
      </c>
      <c r="S59" s="17">
        <f t="shared" si="4"/>
        <v>1.0962518905469194</v>
      </c>
      <c r="T59" s="17">
        <f t="shared" si="5"/>
        <v>-1.0173208666978582</v>
      </c>
      <c r="U59" s="17">
        <f t="shared" si="6"/>
        <v>0.65085748416176981</v>
      </c>
      <c r="V59" s="33">
        <f t="shared" si="7"/>
        <v>-0.11234470437564678</v>
      </c>
      <c r="W59" s="21">
        <f t="shared" si="8"/>
        <v>0.9937484490259374</v>
      </c>
      <c r="X59" s="21">
        <f t="shared" si="9"/>
        <v>-0.92219775597226217</v>
      </c>
      <c r="Y59" s="37">
        <v>0.59</v>
      </c>
    </row>
    <row r="60" spans="10:25" ht="15" thickTop="1" thickBot="1" x14ac:dyDescent="0.5">
      <c r="J60" s="36">
        <v>-8.36</v>
      </c>
      <c r="K60" s="16">
        <f t="shared" si="10"/>
        <v>580</v>
      </c>
      <c r="L60" s="20">
        <v>0.21</v>
      </c>
      <c r="M60" s="17">
        <f t="shared" si="13"/>
        <v>0.10999999999999999</v>
      </c>
      <c r="N60" s="18">
        <f t="shared" si="14"/>
        <v>0.95610635526451659</v>
      </c>
      <c r="O60" s="17">
        <f t="shared" si="15"/>
        <v>1.0661063552645165</v>
      </c>
      <c r="P60" s="22">
        <f t="shared" si="16"/>
        <v>10.122909661567112</v>
      </c>
      <c r="Q60" s="21">
        <f t="shared" si="2"/>
        <v>-0.14590952546672595</v>
      </c>
      <c r="R60" s="17">
        <f t="shared" si="3"/>
        <v>-0.15666845596585824</v>
      </c>
      <c r="S60" s="17">
        <f t="shared" si="4"/>
        <v>1.054777991296409</v>
      </c>
      <c r="T60" s="17">
        <f t="shared" si="5"/>
        <v>-0.91738939154778443</v>
      </c>
      <c r="U60" s="17">
        <f t="shared" si="6"/>
        <v>0.79957976644838735</v>
      </c>
      <c r="V60" s="33">
        <f t="shared" si="7"/>
        <v>-0.14695387115198888</v>
      </c>
      <c r="W60" s="21">
        <f t="shared" si="8"/>
        <v>0.98937407706823322</v>
      </c>
      <c r="X60" s="21">
        <f t="shared" si="9"/>
        <v>-0.86050457069094832</v>
      </c>
      <c r="Y60" s="37">
        <v>0.75</v>
      </c>
    </row>
    <row r="61" spans="10:25" ht="15" thickTop="1" thickBot="1" x14ac:dyDescent="0.5">
      <c r="J61" s="36">
        <v>-10.16</v>
      </c>
      <c r="K61" s="16">
        <f t="shared" si="10"/>
        <v>590</v>
      </c>
      <c r="L61" s="20">
        <v>0.22</v>
      </c>
      <c r="M61" s="17">
        <f t="shared" si="13"/>
        <v>0.12</v>
      </c>
      <c r="N61" s="18">
        <f t="shared" si="14"/>
        <v>0.88402476688029941</v>
      </c>
      <c r="O61" s="17">
        <f t="shared" si="15"/>
        <v>1.0040247668802995</v>
      </c>
      <c r="P61" s="22">
        <f t="shared" si="16"/>
        <v>10.297442586766545</v>
      </c>
      <c r="Q61" s="21">
        <f t="shared" si="2"/>
        <v>-0.1773254520026239</v>
      </c>
      <c r="R61" s="17">
        <f t="shared" si="3"/>
        <v>-0.17992902595163032</v>
      </c>
      <c r="S61" s="17">
        <f t="shared" si="4"/>
        <v>0.98828065108476804</v>
      </c>
      <c r="T61" s="17">
        <f t="shared" si="5"/>
        <v>-0.78320831045512895</v>
      </c>
      <c r="U61" s="17">
        <f t="shared" si="6"/>
        <v>0.83334055651064853</v>
      </c>
      <c r="V61" s="33">
        <f t="shared" si="7"/>
        <v>-0.17920775650854195</v>
      </c>
      <c r="W61" s="21">
        <f t="shared" si="8"/>
        <v>0.98431899658765243</v>
      </c>
      <c r="X61" s="21">
        <f t="shared" si="9"/>
        <v>-0.78006871572372627</v>
      </c>
      <c r="Y61" s="37">
        <v>0.83</v>
      </c>
    </row>
    <row r="62" spans="10:25" ht="15" thickTop="1" thickBot="1" x14ac:dyDescent="0.5">
      <c r="J62" s="36">
        <v>-11.37</v>
      </c>
      <c r="K62" s="16">
        <f t="shared" si="10"/>
        <v>600</v>
      </c>
      <c r="L62" s="20">
        <v>0.23</v>
      </c>
      <c r="M62" s="17">
        <f t="shared" si="13"/>
        <v>0.13</v>
      </c>
      <c r="N62" s="18">
        <f t="shared" si="14"/>
        <v>0.78107139090943489</v>
      </c>
      <c r="O62" s="17">
        <f t="shared" si="15"/>
        <v>0.9110713909094349</v>
      </c>
      <c r="P62" s="22">
        <f t="shared" si="16"/>
        <v>10.471975511965978</v>
      </c>
      <c r="Q62" s="21">
        <f t="shared" si="2"/>
        <v>-0.19844393595175525</v>
      </c>
      <c r="R62" s="17">
        <f t="shared" si="3"/>
        <v>-0.18320783816306402</v>
      </c>
      <c r="S62" s="17">
        <f t="shared" si="4"/>
        <v>0.89319118974321676</v>
      </c>
      <c r="T62" s="17">
        <f t="shared" si="5"/>
        <v>-0.61419833747635832</v>
      </c>
      <c r="U62" s="17">
        <f t="shared" si="6"/>
        <v>0.87462853527305751</v>
      </c>
      <c r="V62" s="33">
        <f t="shared" si="7"/>
        <v>-0.2010905402047421</v>
      </c>
      <c r="W62" s="21">
        <f t="shared" si="8"/>
        <v>0.9803745333849524</v>
      </c>
      <c r="X62" s="21">
        <f t="shared" si="9"/>
        <v>-0.67414951627804187</v>
      </c>
      <c r="Y62" s="37">
        <v>0.96</v>
      </c>
    </row>
    <row r="63" spans="10:25" ht="15" thickTop="1" thickBot="1" x14ac:dyDescent="0.5">
      <c r="J63" s="36">
        <v>-12.37</v>
      </c>
      <c r="K63" s="16">
        <f t="shared" si="10"/>
        <v>610</v>
      </c>
      <c r="L63" s="20">
        <v>0.24</v>
      </c>
      <c r="M63" s="17">
        <f t="shared" si="13"/>
        <v>0.13999999999999999</v>
      </c>
      <c r="N63" s="18">
        <f t="shared" si="14"/>
        <v>0.64283593178722354</v>
      </c>
      <c r="O63" s="17">
        <f t="shared" si="15"/>
        <v>0.78283593178722355</v>
      </c>
      <c r="P63" s="22">
        <f t="shared" si="16"/>
        <v>10.64650843716541</v>
      </c>
      <c r="Q63" s="21">
        <f t="shared" si="2"/>
        <v>-0.21589722847169854</v>
      </c>
      <c r="R63" s="17">
        <f t="shared" si="3"/>
        <v>-0.17168798557747195</v>
      </c>
      <c r="S63" s="17">
        <f t="shared" si="4"/>
        <v>0.76466206652913349</v>
      </c>
      <c r="T63" s="17">
        <f t="shared" si="5"/>
        <v>-0.42907959071509744</v>
      </c>
      <c r="U63" s="17">
        <f t="shared" si="6"/>
        <v>0.79066429110509584</v>
      </c>
      <c r="V63" s="33">
        <f t="shared" si="7"/>
        <v>-0.21931541285478079</v>
      </c>
      <c r="W63" s="21">
        <f t="shared" si="8"/>
        <v>0.97678457960329068</v>
      </c>
      <c r="X63" s="21">
        <f t="shared" si="9"/>
        <v>-0.54810921840992111</v>
      </c>
      <c r="Y63" s="37">
        <v>1.01</v>
      </c>
    </row>
    <row r="64" spans="10:25" ht="15" thickTop="1" thickBot="1" x14ac:dyDescent="0.5">
      <c r="J64" s="36">
        <v>-13.14</v>
      </c>
      <c r="K64" s="16">
        <f t="shared" si="10"/>
        <v>620</v>
      </c>
      <c r="L64" s="20">
        <v>0.25</v>
      </c>
      <c r="M64" s="17">
        <f t="shared" si="13"/>
        <v>0.15</v>
      </c>
      <c r="N64" s="18">
        <f t="shared" si="14"/>
        <v>0.46737317732230127</v>
      </c>
      <c r="O64" s="17">
        <f t="shared" si="15"/>
        <v>0.61737317732230124</v>
      </c>
      <c r="P64" s="22">
        <f t="shared" si="16"/>
        <v>10.821041362364843</v>
      </c>
      <c r="Q64" s="21">
        <f t="shared" si="2"/>
        <v>-0.2293362637120549</v>
      </c>
      <c r="R64" s="17">
        <f t="shared" si="3"/>
        <v>-0.14412166065193091</v>
      </c>
      <c r="S64" s="17">
        <f t="shared" si="4"/>
        <v>0.60120880254950715</v>
      </c>
      <c r="T64" s="17">
        <f t="shared" si="5"/>
        <v>-0.24913785596947638</v>
      </c>
      <c r="U64" s="17">
        <f t="shared" si="6"/>
        <v>0.62972064086874724</v>
      </c>
      <c r="V64" s="33">
        <f t="shared" si="7"/>
        <v>-0.23344334665950645</v>
      </c>
      <c r="W64" s="21">
        <f t="shared" si="8"/>
        <v>0.97381749747712887</v>
      </c>
      <c r="X64" s="21">
        <f t="shared" si="9"/>
        <v>-0.40354499534632898</v>
      </c>
      <c r="Y64" s="37">
        <v>1.02</v>
      </c>
    </row>
    <row r="65" spans="10:25" ht="15" thickTop="1" thickBot="1" x14ac:dyDescent="0.5">
      <c r="J65" s="36">
        <v>-13.27</v>
      </c>
      <c r="K65" s="16">
        <f t="shared" si="10"/>
        <v>630</v>
      </c>
      <c r="L65" s="20">
        <v>0.4</v>
      </c>
      <c r="M65" s="17">
        <f t="shared" si="13"/>
        <v>0.30000000000000004</v>
      </c>
      <c r="N65" s="18">
        <f t="shared" si="14"/>
        <v>0.25600333213754117</v>
      </c>
      <c r="O65" s="17">
        <f t="shared" si="15"/>
        <v>0.55600333213754127</v>
      </c>
      <c r="P65" s="22">
        <f t="shared" si="16"/>
        <v>10.995574287564276</v>
      </c>
      <c r="Q65" s="21">
        <f t="shared" si="2"/>
        <v>-0.23160519173964753</v>
      </c>
      <c r="R65" s="17">
        <f t="shared" si="3"/>
        <v>-0.13112626558026413</v>
      </c>
      <c r="S65" s="17">
        <f t="shared" si="4"/>
        <v>0.54115759454764356</v>
      </c>
      <c r="T65" s="17">
        <f t="shared" si="5"/>
        <v>-0.13112626558026474</v>
      </c>
      <c r="U65" s="17">
        <f t="shared" si="6"/>
        <v>0.55600333213754127</v>
      </c>
      <c r="V65" s="33">
        <f t="shared" si="7"/>
        <v>-0.23583719377391568</v>
      </c>
      <c r="W65" s="21">
        <f t="shared" si="8"/>
        <v>0.97329919313104907</v>
      </c>
      <c r="X65" s="21">
        <f t="shared" si="9"/>
        <v>-0.23583719377391679</v>
      </c>
      <c r="Y65" s="37">
        <v>1</v>
      </c>
    </row>
    <row r="66" spans="10:25" ht="15" thickTop="1" thickBot="1" x14ac:dyDescent="0.5">
      <c r="J66" s="36">
        <v>-13.14</v>
      </c>
      <c r="K66" s="16">
        <f t="shared" si="10"/>
        <v>640</v>
      </c>
      <c r="L66" s="20">
        <v>0.5</v>
      </c>
      <c r="M66" s="17">
        <f t="shared" si="13"/>
        <v>0.4</v>
      </c>
      <c r="N66" s="18">
        <f t="shared" si="14"/>
        <v>1.3755706890201674E-2</v>
      </c>
      <c r="O66" s="17">
        <f t="shared" si="15"/>
        <v>0.41375570689020169</v>
      </c>
      <c r="P66" s="22">
        <f t="shared" si="16"/>
        <v>11.170107212763709</v>
      </c>
      <c r="Q66" s="21">
        <f t="shared" si="2"/>
        <v>-0.2293362637120549</v>
      </c>
      <c r="R66" s="17">
        <f t="shared" si="3"/>
        <v>-9.6588516915918493E-2</v>
      </c>
      <c r="S66" s="17">
        <f t="shared" si="4"/>
        <v>0.40292254705069663</v>
      </c>
      <c r="T66" s="17">
        <f t="shared" si="5"/>
        <v>-2.3273195809971479E-2</v>
      </c>
      <c r="U66" s="17">
        <f t="shared" si="6"/>
        <v>0.38893036447678958</v>
      </c>
      <c r="V66" s="33">
        <f t="shared" si="7"/>
        <v>-0.23344334665950645</v>
      </c>
      <c r="W66" s="21">
        <f t="shared" si="8"/>
        <v>0.97381749747712887</v>
      </c>
      <c r="X66" s="21">
        <f t="shared" si="9"/>
        <v>-5.6248640012468723E-2</v>
      </c>
      <c r="Y66" s="37">
        <v>0.94</v>
      </c>
    </row>
    <row r="67" spans="10:25" ht="15" thickTop="1" thickBot="1" x14ac:dyDescent="0.5">
      <c r="J67" s="36">
        <v>-12.59</v>
      </c>
      <c r="K67" s="16">
        <f t="shared" si="10"/>
        <v>650</v>
      </c>
      <c r="L67" s="20">
        <v>0.65</v>
      </c>
      <c r="M67" s="17">
        <f t="shared" si="13"/>
        <v>0.55000000000000004</v>
      </c>
      <c r="N67" s="18">
        <f t="shared" si="14"/>
        <v>-0.25061607177941203</v>
      </c>
      <c r="O67" s="17">
        <f t="shared" si="15"/>
        <v>0.29938392822058801</v>
      </c>
      <c r="P67" s="22">
        <f t="shared" si="16"/>
        <v>11.344640137963141</v>
      </c>
      <c r="Q67" s="21">
        <f t="shared" ref="Q67:Q73" si="17">RADIANS(J67)</f>
        <v>-0.21973695282608607</v>
      </c>
      <c r="R67" s="17">
        <f t="shared" ref="R67:R73" si="18">O67*V67</f>
        <v>-6.6865375556869042E-2</v>
      </c>
      <c r="S67" s="17">
        <f t="shared" ref="S67:S73" si="19">O67*W67</f>
        <v>0.29218518785301889</v>
      </c>
      <c r="T67" s="17">
        <f t="shared" ref="T67:T73" si="20">O67*X67</f>
        <v>3.9562434042538792E-2</v>
      </c>
      <c r="U67" s="17">
        <f t="shared" ref="U67:U73" si="21">O67*Y67</f>
        <v>0.2574701782697057</v>
      </c>
      <c r="V67" s="33">
        <f t="shared" ref="V67:V73" si="22">TAN(Q67)</f>
        <v>-0.22334323674049131</v>
      </c>
      <c r="W67" s="21">
        <f t="shared" ref="W67:W73" si="23">COS(Q67)</f>
        <v>0.97595482025252522</v>
      </c>
      <c r="X67" s="21">
        <f t="shared" ref="X67:X73" si="24">(COS(P67+Q67))/COS(Q67)</f>
        <v>0.13214615185818837</v>
      </c>
      <c r="Y67" s="37">
        <v>0.86</v>
      </c>
    </row>
    <row r="68" spans="10:25" ht="15" thickTop="1" thickBot="1" x14ac:dyDescent="0.5">
      <c r="J68" s="36">
        <v>-11.37</v>
      </c>
      <c r="K68" s="16">
        <f t="shared" ref="K68:K73" si="25">K67+10</f>
        <v>660</v>
      </c>
      <c r="L68" s="20">
        <v>0.85</v>
      </c>
      <c r="M68" s="17">
        <f t="shared" si="13"/>
        <v>0.75</v>
      </c>
      <c r="N68" s="18">
        <f t="shared" si="14"/>
        <v>-0.52506805877189278</v>
      </c>
      <c r="O68" s="17">
        <f t="shared" si="15"/>
        <v>0.22493194122810722</v>
      </c>
      <c r="P68" s="22">
        <f t="shared" si="16"/>
        <v>11.519173063162574</v>
      </c>
      <c r="Q68" s="21">
        <f t="shared" si="17"/>
        <v>-0.19844393595175525</v>
      </c>
      <c r="R68" s="17">
        <f t="shared" si="18"/>
        <v>-4.523168557086138E-2</v>
      </c>
      <c r="S68" s="17">
        <f t="shared" si="19"/>
        <v>0.22051754692487716</v>
      </c>
      <c r="T68" s="17">
        <f t="shared" si="20"/>
        <v>7.3294181853697557E-2</v>
      </c>
      <c r="U68" s="17">
        <f t="shared" si="21"/>
        <v>0.17094827533336149</v>
      </c>
      <c r="V68" s="33">
        <f t="shared" si="22"/>
        <v>-0.2010905402047421</v>
      </c>
      <c r="W68" s="21">
        <f t="shared" si="23"/>
        <v>0.9803745333849524</v>
      </c>
      <c r="X68" s="21">
        <f t="shared" si="24"/>
        <v>0.32585048372195707</v>
      </c>
      <c r="Y68" s="37">
        <v>0.76</v>
      </c>
    </row>
    <row r="69" spans="10:25" ht="15" thickTop="1" thickBot="1" x14ac:dyDescent="0.5">
      <c r="J69" s="36">
        <v>-10.16</v>
      </c>
      <c r="K69" s="16">
        <f t="shared" si="25"/>
        <v>670</v>
      </c>
      <c r="L69" s="20">
        <v>1.2</v>
      </c>
      <c r="M69" s="17">
        <f t="shared" ref="M69:M73" si="26">L69-0.1</f>
        <v>1.0999999999999999</v>
      </c>
      <c r="N69" s="18">
        <f t="shared" ref="N69:N73" si="27">(-$G$3*$H$5*($H$6^2)*(COS(P69)+$H$7*COS(2*P69)))/10^6</f>
        <v>-0.79511574267560858</v>
      </c>
      <c r="O69" s="17">
        <f t="shared" ref="O69:O73" si="28">M69+N69</f>
        <v>0.30488425732439128</v>
      </c>
      <c r="P69" s="22">
        <f t="shared" si="16"/>
        <v>11.693705988362009</v>
      </c>
      <c r="Q69" s="21">
        <f t="shared" si="17"/>
        <v>-0.1773254520026239</v>
      </c>
      <c r="R69" s="17">
        <f t="shared" si="18"/>
        <v>-5.4637623749877164E-2</v>
      </c>
      <c r="S69" s="17">
        <f t="shared" si="19"/>
        <v>0.30010336624491646</v>
      </c>
      <c r="T69" s="17">
        <f t="shared" si="20"/>
        <v>0.1541209749377826</v>
      </c>
      <c r="U69" s="17">
        <f t="shared" si="21"/>
        <v>0.19512592468761042</v>
      </c>
      <c r="V69" s="33">
        <f t="shared" si="22"/>
        <v>-0.17920775650854195</v>
      </c>
      <c r="W69" s="21">
        <f t="shared" si="23"/>
        <v>0.98431899658765243</v>
      </c>
      <c r="X69" s="21">
        <f t="shared" si="24"/>
        <v>0.50550650364935268</v>
      </c>
      <c r="Y69" s="37">
        <v>0.64</v>
      </c>
    </row>
    <row r="70" spans="10:25" ht="15" thickTop="1" thickBot="1" x14ac:dyDescent="0.5">
      <c r="J70" s="36">
        <v>-8.36</v>
      </c>
      <c r="K70" s="16">
        <f t="shared" si="25"/>
        <v>680</v>
      </c>
      <c r="L70" s="20">
        <v>1.8</v>
      </c>
      <c r="M70" s="17">
        <f t="shared" si="26"/>
        <v>1.7</v>
      </c>
      <c r="N70" s="18">
        <f t="shared" si="27"/>
        <v>-1.045015379469209</v>
      </c>
      <c r="O70" s="17">
        <f t="shared" si="28"/>
        <v>0.65498462053079098</v>
      </c>
      <c r="P70" s="22">
        <f t="shared" si="16"/>
        <v>11.868238913561441</v>
      </c>
      <c r="Q70" s="21">
        <f t="shared" si="17"/>
        <v>-0.14590952546672595</v>
      </c>
      <c r="R70" s="17">
        <f t="shared" si="18"/>
        <v>-9.6252525532016187E-2</v>
      </c>
      <c r="S70" s="17">
        <f t="shared" si="19"/>
        <v>0.64802480443153831</v>
      </c>
      <c r="T70" s="17">
        <f t="shared" si="20"/>
        <v>0.43987739807298792</v>
      </c>
      <c r="U70" s="17">
        <f t="shared" si="21"/>
        <v>0.34059200267601131</v>
      </c>
      <c r="V70" s="33">
        <f t="shared" si="22"/>
        <v>-0.14695387115198888</v>
      </c>
      <c r="W70" s="21">
        <f t="shared" si="23"/>
        <v>0.98937407706823322</v>
      </c>
      <c r="X70" s="21">
        <f t="shared" si="24"/>
        <v>0.67158431554700782</v>
      </c>
      <c r="Y70" s="37">
        <v>0.52</v>
      </c>
    </row>
    <row r="71" spans="10:25" ht="15" thickTop="1" thickBot="1" x14ac:dyDescent="0.5">
      <c r="J71" s="36">
        <v>-6.41</v>
      </c>
      <c r="K71" s="16">
        <f t="shared" si="25"/>
        <v>690</v>
      </c>
      <c r="L71" s="20">
        <v>3.3</v>
      </c>
      <c r="M71" s="17">
        <f t="shared" si="26"/>
        <v>3.1999999999999997</v>
      </c>
      <c r="N71" s="18">
        <f t="shared" si="27"/>
        <v>-1.2591516103778284</v>
      </c>
      <c r="O71" s="17">
        <f t="shared" si="28"/>
        <v>1.9408483896221713</v>
      </c>
      <c r="P71" s="22">
        <f t="shared" si="16"/>
        <v>12.042771838760874</v>
      </c>
      <c r="Q71" s="21">
        <f t="shared" si="17"/>
        <v>-0.11187560505283653</v>
      </c>
      <c r="R71" s="17">
        <f t="shared" si="18"/>
        <v>-0.21804403857005297</v>
      </c>
      <c r="S71" s="17">
        <f t="shared" si="19"/>
        <v>1.9287150769815209</v>
      </c>
      <c r="T71" s="17">
        <f t="shared" si="20"/>
        <v>1.571801991021893</v>
      </c>
      <c r="U71" s="17">
        <f t="shared" si="21"/>
        <v>0.75693087195264686</v>
      </c>
      <c r="V71" s="33">
        <f t="shared" si="22"/>
        <v>-0.11234470437564678</v>
      </c>
      <c r="W71" s="21">
        <f t="shared" si="23"/>
        <v>0.9937484490259374</v>
      </c>
      <c r="X71" s="21">
        <f t="shared" si="24"/>
        <v>0.8098530515966158</v>
      </c>
      <c r="Y71" s="37">
        <v>0.39</v>
      </c>
    </row>
    <row r="72" spans="10:25" ht="15" thickTop="1" thickBot="1" x14ac:dyDescent="0.5">
      <c r="J72" s="36">
        <v>-4.34</v>
      </c>
      <c r="K72" s="16">
        <f t="shared" si="25"/>
        <v>700</v>
      </c>
      <c r="L72" s="20">
        <v>5.4</v>
      </c>
      <c r="M72" s="17">
        <f t="shared" si="26"/>
        <v>5.3000000000000007</v>
      </c>
      <c r="N72" s="18">
        <f t="shared" si="27"/>
        <v>-1.4234795325868177</v>
      </c>
      <c r="O72" s="17">
        <f t="shared" si="28"/>
        <v>3.876520467413183</v>
      </c>
      <c r="P72" s="22">
        <f t="shared" si="16"/>
        <v>12.217304763960307</v>
      </c>
      <c r="Q72" s="21">
        <f t="shared" si="17"/>
        <v>-7.5747289536553894E-2</v>
      </c>
      <c r="R72" s="17">
        <f t="shared" si="18"/>
        <v>-0.29419880368980289</v>
      </c>
      <c r="S72" s="17">
        <f t="shared" si="19"/>
        <v>3.8654047213364335</v>
      </c>
      <c r="T72" s="17">
        <f t="shared" si="20"/>
        <v>3.5421157605494811</v>
      </c>
      <c r="U72" s="17">
        <f t="shared" si="21"/>
        <v>1.0078953215274276</v>
      </c>
      <c r="V72" s="33">
        <f t="shared" si="22"/>
        <v>-7.5892493323045165E-2</v>
      </c>
      <c r="W72" s="21">
        <f t="shared" si="23"/>
        <v>0.99713254549532482</v>
      </c>
      <c r="X72" s="21">
        <f t="shared" si="24"/>
        <v>0.9137358593422179</v>
      </c>
      <c r="Y72" s="37">
        <v>0.26</v>
      </c>
    </row>
    <row r="73" spans="10:25" ht="15" thickTop="1" thickBot="1" x14ac:dyDescent="0.5">
      <c r="J73" s="36">
        <v>-2.19</v>
      </c>
      <c r="K73" s="16">
        <f t="shared" si="25"/>
        <v>710</v>
      </c>
      <c r="L73" s="20">
        <v>7.6</v>
      </c>
      <c r="M73" s="17">
        <f t="shared" si="26"/>
        <v>7.5</v>
      </c>
      <c r="N73" s="18">
        <f t="shared" si="27"/>
        <v>-1.5268606986675231</v>
      </c>
      <c r="O73" s="17">
        <f t="shared" si="28"/>
        <v>5.9731393013324769</v>
      </c>
      <c r="P73" s="22">
        <f t="shared" si="16"/>
        <v>12.39183768915974</v>
      </c>
      <c r="Q73" s="21">
        <f t="shared" si="17"/>
        <v>-3.8222710618675819E-2</v>
      </c>
      <c r="R73" s="17">
        <f t="shared" si="18"/>
        <v>-0.22842082492033383</v>
      </c>
      <c r="S73" s="17">
        <f t="shared" si="19"/>
        <v>5.9687765271218254</v>
      </c>
      <c r="T73" s="17">
        <f t="shared" si="20"/>
        <v>5.8427290337855533</v>
      </c>
      <c r="U73" s="17">
        <f t="shared" si="21"/>
        <v>0.77650810917322199</v>
      </c>
      <c r="V73" s="33">
        <f t="shared" si="22"/>
        <v>-3.8241335652322413E-2</v>
      </c>
      <c r="W73" s="21">
        <f t="shared" si="23"/>
        <v>0.9992696011275547</v>
      </c>
      <c r="X73" s="21">
        <f t="shared" si="24"/>
        <v>0.97816721476463275</v>
      </c>
      <c r="Y73" s="37">
        <v>0.13</v>
      </c>
    </row>
    <row r="74" spans="10:25" ht="14.65" thickTop="1" x14ac:dyDescent="0.45"/>
    <row r="75" spans="10:25" ht="14.65" thickBot="1" x14ac:dyDescent="0.5"/>
    <row r="76" spans="10:25" ht="15" thickTop="1" thickBot="1" x14ac:dyDescent="0.5">
      <c r="J76" s="2" t="s">
        <v>38</v>
      </c>
      <c r="K76" s="8">
        <v>1</v>
      </c>
      <c r="L76" s="8"/>
      <c r="M76" s="8">
        <v>4</v>
      </c>
      <c r="N76" s="8"/>
      <c r="O76" s="8"/>
      <c r="P76" s="8">
        <v>3</v>
      </c>
      <c r="Q76" s="38"/>
      <c r="R76" s="8">
        <v>2</v>
      </c>
    </row>
    <row r="77" spans="10:25" ht="15" thickTop="1" thickBot="1" x14ac:dyDescent="0.5">
      <c r="J77" s="2" t="s">
        <v>39</v>
      </c>
      <c r="K77" s="8"/>
      <c r="L77" s="8">
        <v>1</v>
      </c>
      <c r="M77" s="8"/>
      <c r="N77" s="8">
        <v>4</v>
      </c>
      <c r="O77" s="8">
        <v>2</v>
      </c>
      <c r="P77" s="8"/>
      <c r="Q77" s="8">
        <v>3</v>
      </c>
      <c r="R77" s="8"/>
    </row>
    <row r="78" spans="10:25" ht="14.65" thickTop="1" x14ac:dyDescent="0.45"/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78"/>
  <sheetViews>
    <sheetView tabSelected="1" zoomScale="50" zoomScaleNormal="50" workbookViewId="0">
      <pane xSplit="1" ySplit="5" topLeftCell="AX6" activePane="bottomRight" state="frozen"/>
      <selection pane="topRight" activeCell="B1" sqref="B1"/>
      <selection pane="bottomLeft" activeCell="A6" sqref="A6"/>
      <selection pane="bottomRight" activeCell="BT70" sqref="BT70"/>
    </sheetView>
  </sheetViews>
  <sheetFormatPr defaultRowHeight="14.25" x14ac:dyDescent="0.45"/>
  <cols>
    <col min="1" max="1" width="4.53125" style="46" bestFit="1" customWidth="1"/>
    <col min="2" max="2" width="9.19921875" style="9" bestFit="1" customWidth="1"/>
    <col min="3" max="3" width="9.796875" style="9" bestFit="1" customWidth="1"/>
    <col min="4" max="4" width="12.46484375" style="9" customWidth="1"/>
    <col min="5" max="5" width="12.73046875" style="9" bestFit="1" customWidth="1"/>
    <col min="6" max="6" width="9.796875" style="9" bestFit="1" customWidth="1"/>
    <col min="7" max="7" width="9.19921875" style="9" bestFit="1" customWidth="1"/>
    <col min="8" max="8" width="9.1328125" style="9" bestFit="1" customWidth="1"/>
    <col min="9" max="9" width="9.19921875" style="9" bestFit="1" customWidth="1"/>
    <col min="10" max="10" width="9.1328125" style="9" bestFit="1" customWidth="1"/>
    <col min="11" max="11" width="9.19921875" style="9" bestFit="1" customWidth="1"/>
    <col min="12" max="12" width="9.1328125" style="9" bestFit="1" customWidth="1"/>
    <col min="13" max="13" width="12.86328125" style="9" bestFit="1" customWidth="1"/>
    <col min="14" max="14" width="12.19921875" style="9" bestFit="1" customWidth="1"/>
    <col min="15" max="16384" width="9.06640625" style="9"/>
  </cols>
  <sheetData>
    <row r="1" spans="1:58" ht="15" thickTop="1" thickBot="1" x14ac:dyDescent="0.5">
      <c r="A1" s="153"/>
      <c r="B1" s="154"/>
      <c r="C1" s="154"/>
      <c r="D1" s="154"/>
      <c r="E1" s="154"/>
      <c r="F1" s="155"/>
      <c r="G1" s="153" t="s">
        <v>40</v>
      </c>
      <c r="H1" s="154"/>
      <c r="I1" s="154"/>
      <c r="J1" s="154"/>
      <c r="K1" s="154"/>
      <c r="L1" s="154"/>
      <c r="M1" s="154"/>
      <c r="N1" s="156"/>
      <c r="O1" s="153" t="s">
        <v>41</v>
      </c>
      <c r="P1" s="154"/>
      <c r="Q1" s="154"/>
      <c r="R1" s="156"/>
      <c r="S1" s="153" t="s">
        <v>71</v>
      </c>
      <c r="T1" s="154"/>
      <c r="U1" s="154"/>
      <c r="V1" s="154"/>
      <c r="W1" s="154"/>
      <c r="X1" s="154"/>
      <c r="Y1" s="154"/>
      <c r="Z1" s="156"/>
      <c r="AA1" s="153" t="s">
        <v>42</v>
      </c>
      <c r="AB1" s="154"/>
      <c r="AC1" s="154"/>
      <c r="AD1" s="156"/>
      <c r="AE1" s="153" t="s">
        <v>72</v>
      </c>
      <c r="AF1" s="154"/>
      <c r="AG1" s="154"/>
      <c r="AH1" s="154"/>
      <c r="AI1" s="154"/>
      <c r="AJ1" s="154"/>
      <c r="AK1" s="154"/>
      <c r="AL1" s="156"/>
      <c r="AM1" s="153" t="s">
        <v>43</v>
      </c>
      <c r="AN1" s="154"/>
      <c r="AO1" s="154"/>
      <c r="AP1" s="156"/>
      <c r="AQ1" s="153" t="s">
        <v>73</v>
      </c>
      <c r="AR1" s="154"/>
      <c r="AS1" s="154"/>
      <c r="AT1" s="154"/>
      <c r="AU1" s="154"/>
      <c r="AV1" s="154"/>
      <c r="AW1" s="154"/>
      <c r="AX1" s="156"/>
      <c r="AY1" s="153" t="s">
        <v>44</v>
      </c>
      <c r="AZ1" s="154"/>
      <c r="BA1" s="154"/>
      <c r="BB1" s="156"/>
    </row>
    <row r="2" spans="1:58" s="43" customFormat="1" ht="15" thickTop="1" thickBot="1" x14ac:dyDescent="0.5">
      <c r="A2" s="52">
        <v>1</v>
      </c>
      <c r="B2" s="47">
        <v>2</v>
      </c>
      <c r="C2" s="47">
        <v>3</v>
      </c>
      <c r="D2" s="47">
        <v>4</v>
      </c>
      <c r="E2" s="47">
        <v>5</v>
      </c>
      <c r="F2" s="44">
        <v>6</v>
      </c>
      <c r="G2" s="57" t="s">
        <v>55</v>
      </c>
      <c r="H2" s="48" t="s">
        <v>56</v>
      </c>
      <c r="I2" s="58" t="s">
        <v>57</v>
      </c>
      <c r="J2" s="48" t="s">
        <v>58</v>
      </c>
      <c r="K2" s="47">
        <v>9</v>
      </c>
      <c r="L2" s="47">
        <v>10</v>
      </c>
      <c r="M2" s="47">
        <v>11</v>
      </c>
      <c r="N2" s="59">
        <v>12</v>
      </c>
      <c r="O2" s="52">
        <v>13</v>
      </c>
      <c r="P2" s="47">
        <v>14</v>
      </c>
      <c r="Q2" s="47">
        <v>15</v>
      </c>
      <c r="R2" s="59">
        <v>16</v>
      </c>
      <c r="S2" s="57" t="s">
        <v>74</v>
      </c>
      <c r="T2" s="48" t="s">
        <v>75</v>
      </c>
      <c r="U2" s="58" t="s">
        <v>76</v>
      </c>
      <c r="V2" s="48" t="s">
        <v>77</v>
      </c>
      <c r="W2" s="47">
        <v>19</v>
      </c>
      <c r="X2" s="47">
        <v>20</v>
      </c>
      <c r="Y2" s="47">
        <v>21</v>
      </c>
      <c r="Z2" s="59">
        <v>22</v>
      </c>
      <c r="AA2" s="109">
        <v>23</v>
      </c>
      <c r="AB2" s="47">
        <v>24</v>
      </c>
      <c r="AC2" s="47">
        <v>25</v>
      </c>
      <c r="AD2" s="110">
        <v>26</v>
      </c>
      <c r="AE2" s="57" t="s">
        <v>78</v>
      </c>
      <c r="AF2" s="45" t="s">
        <v>79</v>
      </c>
      <c r="AG2" s="58" t="s">
        <v>80</v>
      </c>
      <c r="AH2" s="48" t="s">
        <v>81</v>
      </c>
      <c r="AI2" s="47">
        <v>29</v>
      </c>
      <c r="AJ2" s="47">
        <v>30</v>
      </c>
      <c r="AK2" s="47">
        <v>31</v>
      </c>
      <c r="AL2" s="59">
        <v>32</v>
      </c>
      <c r="AM2" s="52">
        <v>33</v>
      </c>
      <c r="AN2" s="47">
        <v>34</v>
      </c>
      <c r="AO2" s="47">
        <v>35</v>
      </c>
      <c r="AP2" s="110">
        <v>36</v>
      </c>
      <c r="AQ2" s="57" t="s">
        <v>82</v>
      </c>
      <c r="AR2" s="48" t="s">
        <v>83</v>
      </c>
      <c r="AS2" s="58" t="s">
        <v>84</v>
      </c>
      <c r="AT2" s="48" t="s">
        <v>85</v>
      </c>
      <c r="AU2" s="47">
        <v>39</v>
      </c>
      <c r="AV2" s="47">
        <v>40</v>
      </c>
      <c r="AW2" s="47">
        <v>41</v>
      </c>
      <c r="AX2" s="110">
        <v>42</v>
      </c>
      <c r="AY2" s="52">
        <v>43</v>
      </c>
      <c r="AZ2" s="47">
        <v>44</v>
      </c>
      <c r="BA2" s="47">
        <v>45</v>
      </c>
      <c r="BB2" s="110">
        <v>46</v>
      </c>
      <c r="BD2" s="140" t="s">
        <v>101</v>
      </c>
      <c r="BE2" s="141">
        <f>AVERAGE(AU6:AU77)</f>
        <v>1.3163457532961902</v>
      </c>
      <c r="BF2" s="142" t="s">
        <v>65</v>
      </c>
    </row>
    <row r="3" spans="1:58" ht="14.65" thickBot="1" x14ac:dyDescent="0.5">
      <c r="A3" s="162" t="s">
        <v>45</v>
      </c>
      <c r="B3" s="164" t="s">
        <v>46</v>
      </c>
      <c r="C3" s="164" t="s">
        <v>47</v>
      </c>
      <c r="D3" s="164" t="s">
        <v>48</v>
      </c>
      <c r="E3" s="164" t="s">
        <v>49</v>
      </c>
      <c r="F3" s="157" t="s">
        <v>29</v>
      </c>
      <c r="G3" s="159" t="s">
        <v>53</v>
      </c>
      <c r="H3" s="160"/>
      <c r="I3" s="161" t="s">
        <v>54</v>
      </c>
      <c r="J3" s="160"/>
      <c r="K3" s="164" t="s">
        <v>63</v>
      </c>
      <c r="L3" s="164" t="s">
        <v>64</v>
      </c>
      <c r="M3" s="164" t="s">
        <v>32</v>
      </c>
      <c r="N3" s="167" t="s">
        <v>31</v>
      </c>
      <c r="O3" s="162" t="s">
        <v>66</v>
      </c>
      <c r="P3" s="164" t="s">
        <v>68</v>
      </c>
      <c r="Q3" s="164" t="s">
        <v>69</v>
      </c>
      <c r="R3" s="167" t="s">
        <v>70</v>
      </c>
      <c r="S3" s="159" t="s">
        <v>53</v>
      </c>
      <c r="T3" s="160"/>
      <c r="U3" s="161" t="s">
        <v>54</v>
      </c>
      <c r="V3" s="160"/>
      <c r="W3" s="164" t="s">
        <v>63</v>
      </c>
      <c r="X3" s="164" t="s">
        <v>64</v>
      </c>
      <c r="Y3" s="164" t="s">
        <v>32</v>
      </c>
      <c r="Z3" s="167" t="s">
        <v>31</v>
      </c>
      <c r="AA3" s="173" t="s">
        <v>97</v>
      </c>
      <c r="AB3" s="164" t="s">
        <v>96</v>
      </c>
      <c r="AC3" s="164" t="s">
        <v>87</v>
      </c>
      <c r="AD3" s="175" t="s">
        <v>95</v>
      </c>
      <c r="AE3" s="177" t="s">
        <v>53</v>
      </c>
      <c r="AF3" s="178"/>
      <c r="AG3" s="179" t="s">
        <v>54</v>
      </c>
      <c r="AH3" s="180"/>
      <c r="AI3" s="164" t="s">
        <v>63</v>
      </c>
      <c r="AJ3" s="164" t="s">
        <v>64</v>
      </c>
      <c r="AK3" s="164" t="s">
        <v>32</v>
      </c>
      <c r="AL3" s="167" t="s">
        <v>31</v>
      </c>
      <c r="AM3" s="162" t="s">
        <v>94</v>
      </c>
      <c r="AN3" s="164" t="s">
        <v>93</v>
      </c>
      <c r="AO3" s="164" t="s">
        <v>92</v>
      </c>
      <c r="AP3" s="175" t="s">
        <v>91</v>
      </c>
      <c r="AQ3" s="177" t="s">
        <v>53</v>
      </c>
      <c r="AR3" s="178"/>
      <c r="AS3" s="179" t="s">
        <v>54</v>
      </c>
      <c r="AT3" s="180"/>
      <c r="AU3" s="164" t="s">
        <v>63</v>
      </c>
      <c r="AV3" s="164" t="s">
        <v>64</v>
      </c>
      <c r="AW3" s="164" t="s">
        <v>32</v>
      </c>
      <c r="AX3" s="175" t="s">
        <v>31</v>
      </c>
      <c r="AY3" s="162" t="s">
        <v>90</v>
      </c>
      <c r="AZ3" s="164" t="s">
        <v>89</v>
      </c>
      <c r="BA3" s="164" t="s">
        <v>88</v>
      </c>
      <c r="BB3" s="175" t="s">
        <v>86</v>
      </c>
    </row>
    <row r="4" spans="1:58" ht="14.65" thickBot="1" x14ac:dyDescent="0.5">
      <c r="A4" s="163"/>
      <c r="B4" s="165"/>
      <c r="C4" s="165"/>
      <c r="D4" s="165"/>
      <c r="E4" s="165"/>
      <c r="F4" s="158"/>
      <c r="G4" s="56" t="s">
        <v>59</v>
      </c>
      <c r="H4" s="40" t="s">
        <v>60</v>
      </c>
      <c r="I4" s="39" t="s">
        <v>61</v>
      </c>
      <c r="J4" s="40" t="s">
        <v>62</v>
      </c>
      <c r="K4" s="166"/>
      <c r="L4" s="166"/>
      <c r="M4" s="166"/>
      <c r="N4" s="168"/>
      <c r="O4" s="169"/>
      <c r="P4" s="166"/>
      <c r="Q4" s="166"/>
      <c r="R4" s="168"/>
      <c r="S4" s="55" t="s">
        <v>59</v>
      </c>
      <c r="T4" s="42" t="s">
        <v>60</v>
      </c>
      <c r="U4" s="41" t="s">
        <v>61</v>
      </c>
      <c r="V4" s="42" t="s">
        <v>62</v>
      </c>
      <c r="W4" s="166"/>
      <c r="X4" s="166"/>
      <c r="Y4" s="166"/>
      <c r="Z4" s="168"/>
      <c r="AA4" s="174"/>
      <c r="AB4" s="166"/>
      <c r="AC4" s="166"/>
      <c r="AD4" s="176"/>
      <c r="AE4" s="55" t="s">
        <v>59</v>
      </c>
      <c r="AF4" s="42" t="s">
        <v>60</v>
      </c>
      <c r="AG4" s="41" t="s">
        <v>61</v>
      </c>
      <c r="AH4" s="42" t="s">
        <v>62</v>
      </c>
      <c r="AI4" s="166"/>
      <c r="AJ4" s="166"/>
      <c r="AK4" s="166"/>
      <c r="AL4" s="168"/>
      <c r="AM4" s="169"/>
      <c r="AN4" s="166"/>
      <c r="AO4" s="166"/>
      <c r="AP4" s="176"/>
      <c r="AQ4" s="55" t="s">
        <v>59</v>
      </c>
      <c r="AR4" s="42" t="s">
        <v>60</v>
      </c>
      <c r="AS4" s="41" t="s">
        <v>61</v>
      </c>
      <c r="AT4" s="42" t="s">
        <v>62</v>
      </c>
      <c r="AU4" s="166"/>
      <c r="AV4" s="166"/>
      <c r="AW4" s="166"/>
      <c r="AX4" s="176"/>
      <c r="AY4" s="169"/>
      <c r="AZ4" s="166"/>
      <c r="BA4" s="166"/>
      <c r="BB4" s="176"/>
    </row>
    <row r="5" spans="1:58" s="43" customFormat="1" ht="14.65" thickBot="1" x14ac:dyDescent="0.5">
      <c r="A5" s="117" t="s">
        <v>50</v>
      </c>
      <c r="B5" s="118" t="s">
        <v>65</v>
      </c>
      <c r="C5" s="118"/>
      <c r="D5" s="118"/>
      <c r="E5" s="118"/>
      <c r="F5" s="119" t="s">
        <v>52</v>
      </c>
      <c r="G5" s="170" t="s">
        <v>51</v>
      </c>
      <c r="H5" s="171"/>
      <c r="I5" s="171"/>
      <c r="J5" s="171"/>
      <c r="K5" s="171"/>
      <c r="L5" s="171"/>
      <c r="M5" s="171" t="s">
        <v>52</v>
      </c>
      <c r="N5" s="172"/>
      <c r="O5" s="170" t="s">
        <v>100</v>
      </c>
      <c r="P5" s="171"/>
      <c r="Q5" s="171"/>
      <c r="R5" s="172"/>
      <c r="S5" s="170" t="s">
        <v>51</v>
      </c>
      <c r="T5" s="171"/>
      <c r="U5" s="171"/>
      <c r="V5" s="171"/>
      <c r="W5" s="171"/>
      <c r="X5" s="171"/>
      <c r="Y5" s="171" t="s">
        <v>52</v>
      </c>
      <c r="Z5" s="172"/>
      <c r="AA5" s="170" t="s">
        <v>67</v>
      </c>
      <c r="AB5" s="171"/>
      <c r="AC5" s="171"/>
      <c r="AD5" s="172"/>
      <c r="AE5" s="170" t="s">
        <v>51</v>
      </c>
      <c r="AF5" s="171"/>
      <c r="AG5" s="171"/>
      <c r="AH5" s="171"/>
      <c r="AI5" s="171"/>
      <c r="AJ5" s="181"/>
      <c r="AK5" s="182" t="s">
        <v>52</v>
      </c>
      <c r="AL5" s="172"/>
      <c r="AM5" s="170" t="s">
        <v>67</v>
      </c>
      <c r="AN5" s="171"/>
      <c r="AO5" s="171"/>
      <c r="AP5" s="172"/>
      <c r="AQ5" s="170" t="s">
        <v>51</v>
      </c>
      <c r="AR5" s="171"/>
      <c r="AS5" s="171"/>
      <c r="AT5" s="171"/>
      <c r="AU5" s="171"/>
      <c r="AV5" s="181"/>
      <c r="AW5" s="182" t="s">
        <v>52</v>
      </c>
      <c r="AX5" s="172"/>
      <c r="AY5" s="170" t="s">
        <v>67</v>
      </c>
      <c r="AZ5" s="171"/>
      <c r="BA5" s="171"/>
      <c r="BB5" s="172"/>
    </row>
    <row r="6" spans="1:58" ht="15" thickTop="1" thickBot="1" x14ac:dyDescent="0.5">
      <c r="A6" s="120">
        <v>0</v>
      </c>
      <c r="B6" s="71">
        <f>Начало!O2</f>
        <v>12.33785721818113</v>
      </c>
      <c r="C6" s="71">
        <f>Начало!V2</f>
        <v>0</v>
      </c>
      <c r="D6" s="71">
        <f>Начало!Y2</f>
        <v>0</v>
      </c>
      <c r="E6" s="88">
        <f>Начало!X2</f>
        <v>1</v>
      </c>
      <c r="F6" s="88">
        <f>Начало!R2*Начало!$A$3/1000</f>
        <v>0</v>
      </c>
      <c r="G6" s="128">
        <f>B6*D6</f>
        <v>0</v>
      </c>
      <c r="H6" s="129">
        <f>B6*E6</f>
        <v>12.33785721818113</v>
      </c>
      <c r="I6" s="99">
        <f>B69*D69</f>
        <v>0.55600333213754127</v>
      </c>
      <c r="J6" s="62">
        <f>B69*E69</f>
        <v>-0.13112626558026474</v>
      </c>
      <c r="K6" s="63">
        <f>G6+I6</f>
        <v>0.55600333213754127</v>
      </c>
      <c r="L6" s="64">
        <f>H6+J6</f>
        <v>12.206730952600864</v>
      </c>
      <c r="M6" s="64">
        <f>K6*Начало!$A$3/1000</f>
        <v>3.3360199928252476</v>
      </c>
      <c r="N6" s="94">
        <f>L6*Начало!$A$3/1000</f>
        <v>73.240385715605186</v>
      </c>
      <c r="O6" s="81">
        <f>P6/2</f>
        <v>81.732489824218575</v>
      </c>
      <c r="P6" s="71">
        <f>M6*Начало!$H$5*1000</f>
        <v>163.46497964843715</v>
      </c>
      <c r="Q6" s="71">
        <f>O6</f>
        <v>81.732489824218575</v>
      </c>
      <c r="R6" s="82">
        <f>P6</f>
        <v>163.46497964843715</v>
      </c>
      <c r="S6" s="121">
        <f>G15</f>
        <v>1.5560033321375404</v>
      </c>
      <c r="T6" s="122">
        <f>H15</f>
        <v>-0.36696345935417957</v>
      </c>
      <c r="U6" s="61">
        <f>I51</f>
        <v>0</v>
      </c>
      <c r="V6" s="62">
        <f>J51</f>
        <v>-1.4621427818188699</v>
      </c>
      <c r="W6" s="64">
        <f>S6+U6</f>
        <v>1.5560033321375404</v>
      </c>
      <c r="X6" s="64">
        <f>T6+V6</f>
        <v>-1.8291062411730494</v>
      </c>
      <c r="Y6" s="64">
        <f>W6*Начало!$A$3/1000</f>
        <v>9.3360199928252428</v>
      </c>
      <c r="Z6" s="94">
        <f>X6*Начало!$A$3/1000</f>
        <v>-10.974637447038296</v>
      </c>
      <c r="AA6" s="120">
        <f>AB6/2</f>
        <v>228.73248982421845</v>
      </c>
      <c r="AB6" s="91">
        <f>Y6*Начало!$H$5*1000</f>
        <v>457.46497964843689</v>
      </c>
      <c r="AC6" s="123">
        <f>R6+AA6</f>
        <v>392.1974694726556</v>
      </c>
      <c r="AD6" s="124">
        <f>R6+AB6</f>
        <v>620.92995929687402</v>
      </c>
      <c r="AE6" s="121">
        <f>G33</f>
        <v>0.35600333213754087</v>
      </c>
      <c r="AF6" s="122">
        <f>H33</f>
        <v>-8.3958826825480878E-2</v>
      </c>
      <c r="AG6" s="99">
        <f>G24</f>
        <v>0</v>
      </c>
      <c r="AH6" s="62">
        <f>H24</f>
        <v>-1.1501361175437892</v>
      </c>
      <c r="AI6" s="71">
        <f>AE6+AG6</f>
        <v>0.35600333213754087</v>
      </c>
      <c r="AJ6" s="71">
        <f>AF6+AH6</f>
        <v>-1.2340949443692701</v>
      </c>
      <c r="AK6" s="71">
        <f>AI6*Начало!$A$3/1000</f>
        <v>2.1360199928252452</v>
      </c>
      <c r="AL6" s="82">
        <f>AJ6*Начало!$A$3/1000</f>
        <v>-7.4045696662156208</v>
      </c>
      <c r="AM6" s="125">
        <f>AN6/2</f>
        <v>52.332489824218506</v>
      </c>
      <c r="AN6" s="91">
        <f>AK6*Начало!$H$5*1000</f>
        <v>104.66497964843701</v>
      </c>
      <c r="AO6" s="71">
        <f>AD6+AM6</f>
        <v>673.26244912109257</v>
      </c>
      <c r="AP6" s="82">
        <f>AD6+AN6</f>
        <v>725.59493894531101</v>
      </c>
      <c r="AQ6" s="121">
        <f>G60</f>
        <v>0</v>
      </c>
      <c r="AR6" s="122">
        <f>H60</f>
        <v>-1.1501361175437892</v>
      </c>
      <c r="AS6" s="99">
        <f>G51</f>
        <v>0.35600333213754021</v>
      </c>
      <c r="AT6" s="62">
        <f>H51</f>
        <v>-8.3958826825480878E-2</v>
      </c>
      <c r="AU6" s="137">
        <f>AQ6+AS6</f>
        <v>0.35600333213754021</v>
      </c>
      <c r="AV6" s="71">
        <f>AR6+AT6</f>
        <v>-1.2340949443692701</v>
      </c>
      <c r="AW6" s="71">
        <f>AU6*Начало!$A$3/1000</f>
        <v>2.1360199928252412</v>
      </c>
      <c r="AX6" s="82">
        <f>AV6*Начало!$A$3/1000</f>
        <v>-7.4045696662156208</v>
      </c>
      <c r="AY6" s="125">
        <f>AZ6/2</f>
        <v>52.332489824218413</v>
      </c>
      <c r="AZ6" s="91">
        <f>AW6*Начало!$H$5*1000</f>
        <v>104.66497964843683</v>
      </c>
      <c r="BA6" s="71">
        <f>AP6+AY6</f>
        <v>777.92742876952946</v>
      </c>
      <c r="BB6" s="82">
        <f>AP6+AZ6</f>
        <v>830.2599185937479</v>
      </c>
    </row>
    <row r="7" spans="1:58" ht="14.65" thickTop="1" x14ac:dyDescent="0.45">
      <c r="A7" s="54">
        <v>10</v>
      </c>
      <c r="B7" s="49">
        <f>Начало!O3</f>
        <v>14.273139301332478</v>
      </c>
      <c r="C7" s="49">
        <f>Начало!V3</f>
        <v>3.8241335652322413E-2</v>
      </c>
      <c r="D7" s="49">
        <f>Начало!Y3</f>
        <v>0.21</v>
      </c>
      <c r="E7" s="50">
        <f>Начало!X3</f>
        <v>0.97816721476463286</v>
      </c>
      <c r="F7" s="60">
        <f>Начало!R3*Начало!$A$3/1000</f>
        <v>3.2749434650076594</v>
      </c>
      <c r="G7" s="100">
        <f>B7*D7</f>
        <v>2.9973592532798201</v>
      </c>
      <c r="H7" s="101">
        <f>B7*E7</f>
        <v>13.961516916332007</v>
      </c>
      <c r="I7" s="67">
        <f t="shared" ref="I7:I13" si="0">B70*D70</f>
        <v>0.38893036447678958</v>
      </c>
      <c r="J7" s="68">
        <f t="shared" ref="J7:J13" si="1">B70*E70</f>
        <v>-2.3273195809971479E-2</v>
      </c>
      <c r="K7" s="51">
        <f>G7+I7</f>
        <v>3.3862896177566095</v>
      </c>
      <c r="L7" s="51">
        <f>H7+J7</f>
        <v>13.938243720522035</v>
      </c>
      <c r="M7" s="51">
        <f>K7*Начало!$A$3/1000</f>
        <v>20.317737706539656</v>
      </c>
      <c r="N7" s="95">
        <f>L7*Начало!$A$3/1000</f>
        <v>83.629462323132202</v>
      </c>
      <c r="O7" s="83">
        <f>P7/2</f>
        <v>497.78457381022162</v>
      </c>
      <c r="P7" s="49">
        <f>M7*Начало!$H$5*1000</f>
        <v>995.56914762044323</v>
      </c>
      <c r="Q7" s="49">
        <f>O7</f>
        <v>497.78457381022162</v>
      </c>
      <c r="R7" s="84">
        <f>P7</f>
        <v>995.56914762044323</v>
      </c>
      <c r="S7" s="92">
        <f t="shared" ref="S7:S67" si="2">G16</f>
        <v>1.520330786682963</v>
      </c>
      <c r="T7" s="68">
        <f>H16</f>
        <v>-0.65268285131580495</v>
      </c>
      <c r="U7" s="67">
        <f>I52</f>
        <v>-0.29964074672017987</v>
      </c>
      <c r="V7" s="68">
        <f>J52</f>
        <v>-1.3957083554727294</v>
      </c>
      <c r="W7" s="51">
        <f>S7+U7</f>
        <v>1.2206900399627831</v>
      </c>
      <c r="X7" s="51">
        <f>T7+V7</f>
        <v>-2.0483912067885344</v>
      </c>
      <c r="Y7" s="51">
        <f>W7*Начало!$A$3/1000</f>
        <v>7.3241402397766988</v>
      </c>
      <c r="Z7" s="95">
        <f>X7*Начало!$A$3/1000</f>
        <v>-12.290347240731206</v>
      </c>
      <c r="AA7" s="83">
        <f>AB7/2</f>
        <v>179.44143587452913</v>
      </c>
      <c r="AB7" s="49">
        <f>Y7*Начало!$H$5*1000</f>
        <v>358.88287174905827</v>
      </c>
      <c r="AC7" s="114">
        <f>R7+AA7</f>
        <v>1175.0105834949723</v>
      </c>
      <c r="AD7" s="115">
        <f>R7+AB7</f>
        <v>1354.4520193695016</v>
      </c>
      <c r="AE7" s="87">
        <f>G34</f>
        <v>0.10693036447678923</v>
      </c>
      <c r="AF7" s="68">
        <f>H34</f>
        <v>-6.3986038062308131E-3</v>
      </c>
      <c r="AG7" s="33">
        <f>G25</f>
        <v>0.24060368103555446</v>
      </c>
      <c r="AH7" s="68">
        <f>H25</f>
        <v>-1.1359338496834017</v>
      </c>
      <c r="AI7" s="51">
        <f t="shared" ref="AI7:AI9" si="3">AE7+AG7</f>
        <v>0.34753404551234368</v>
      </c>
      <c r="AJ7" s="51">
        <f t="shared" ref="AJ7:AJ9" si="4">AF7+AH7</f>
        <v>-1.1423324534896326</v>
      </c>
      <c r="AK7" s="51">
        <f>AI7*Начало!$A$3/1000</f>
        <v>2.0852042730740621</v>
      </c>
      <c r="AL7" s="135">
        <f>AJ7*Начало!$A$3/1000</f>
        <v>-6.8539947209377958</v>
      </c>
      <c r="AM7" s="111">
        <f>AN7/2</f>
        <v>51.087504690314518</v>
      </c>
      <c r="AN7" s="89">
        <f>AK7*Начало!$H$5*1000</f>
        <v>102.17500938062904</v>
      </c>
      <c r="AO7" s="51">
        <f>AD7+AM7</f>
        <v>1405.5395240598161</v>
      </c>
      <c r="AP7" s="135">
        <f>AD7+AN7</f>
        <v>1456.6270287501306</v>
      </c>
      <c r="AQ7" s="87">
        <f>G61</f>
        <v>0.24060368103555446</v>
      </c>
      <c r="AR7" s="68">
        <f>H61</f>
        <v>-1.1359338496834019</v>
      </c>
      <c r="AS7" s="33">
        <f>G52</f>
        <v>0.53333078668296241</v>
      </c>
      <c r="AT7" s="68">
        <f>H52</f>
        <v>-0.22896060620215927</v>
      </c>
      <c r="AU7" s="104">
        <f>AQ7+AS7</f>
        <v>0.77393446771851693</v>
      </c>
      <c r="AV7" s="51">
        <f>AR7+AT7</f>
        <v>-1.3648944558855611</v>
      </c>
      <c r="AW7" s="51">
        <f>AU7*Начало!$A$3/1000</f>
        <v>4.6436068063111016</v>
      </c>
      <c r="AX7" s="135">
        <f>AV7*Начало!$A$3/1000</f>
        <v>-8.1893667353133672</v>
      </c>
      <c r="AY7" s="111">
        <f>AZ7/2</f>
        <v>113.76836675462199</v>
      </c>
      <c r="AZ7" s="89">
        <f>AW7*Начало!$H$5*1000</f>
        <v>227.53673350924399</v>
      </c>
      <c r="BA7" s="51">
        <f>AP7+AY7</f>
        <v>1570.3953955047527</v>
      </c>
      <c r="BB7" s="135">
        <f>AP7+AZ7</f>
        <v>1684.1637622593746</v>
      </c>
    </row>
    <row r="8" spans="1:58" x14ac:dyDescent="0.45">
      <c r="A8" s="54">
        <v>20</v>
      </c>
      <c r="B8" s="49">
        <f>Начало!O4</f>
        <v>13.576520467413182</v>
      </c>
      <c r="C8" s="49">
        <f>Начало!V4</f>
        <v>7.5892493323045165E-2</v>
      </c>
      <c r="D8" s="49">
        <f>Начало!Y4</f>
        <v>0.41</v>
      </c>
      <c r="E8" s="50">
        <f>Начало!X4</f>
        <v>0.91373585934221813</v>
      </c>
      <c r="F8" s="60">
        <f>Начало!R4*Начало!$A$3/1000</f>
        <v>6.1821359335400459</v>
      </c>
      <c r="G8" s="65">
        <f>B8*D8</f>
        <v>5.566373391639404</v>
      </c>
      <c r="H8" s="66">
        <f t="shared" ref="H8:H71" si="5">B8*E8</f>
        <v>12.405353596168997</v>
      </c>
      <c r="I8" s="67">
        <f t="shared" si="0"/>
        <v>0.2574701782697057</v>
      </c>
      <c r="J8" s="68">
        <f t="shared" si="1"/>
        <v>3.9562434042538792E-2</v>
      </c>
      <c r="K8" s="51">
        <f t="shared" ref="K8:K71" si="6">G8+I8</f>
        <v>5.8238435699091093</v>
      </c>
      <c r="L8" s="51">
        <f t="shared" ref="L8:L71" si="7">H8+J8</f>
        <v>12.444916030211536</v>
      </c>
      <c r="M8" s="51">
        <f>K8*Начало!$A$3/1000</f>
        <v>34.943061419454658</v>
      </c>
      <c r="N8" s="95">
        <f>L8*Начало!$A$3/1000</f>
        <v>74.669496181269224</v>
      </c>
      <c r="O8" s="83">
        <f t="shared" ref="O8:O71" si="8">P8/2</f>
        <v>856.10500477663925</v>
      </c>
      <c r="P8" s="49">
        <f>M8*Начало!$H$5*1000</f>
        <v>1712.2100095532785</v>
      </c>
      <c r="Q8" s="49">
        <f t="shared" ref="Q8:Q71" si="9">O8</f>
        <v>856.10500477663925</v>
      </c>
      <c r="R8" s="84">
        <f t="shared" ref="R8:R71" si="10">P8</f>
        <v>1712.2100095532785</v>
      </c>
      <c r="S8" s="92">
        <f t="shared" si="2"/>
        <v>1.3268389013370123</v>
      </c>
      <c r="T8" s="68">
        <f t="shared" ref="T8:T67" si="11">H17</f>
        <v>-0.85148210170149119</v>
      </c>
      <c r="U8" s="67">
        <f t="shared" ref="U8:U11" si="12">I53</f>
        <v>-0.54262660836059518</v>
      </c>
      <c r="V8" s="68">
        <f t="shared" ref="V8:V11" si="13">J53</f>
        <v>-1.2093107080300531</v>
      </c>
      <c r="W8" s="51">
        <f t="shared" ref="W8:W71" si="14">S8+U8</f>
        <v>0.78421229297641715</v>
      </c>
      <c r="X8" s="51">
        <f t="shared" ref="X8:X71" si="15">T8+V8</f>
        <v>-2.0607928097315442</v>
      </c>
      <c r="Y8" s="51">
        <f>W8*Начало!$A$3/1000</f>
        <v>4.7052737578585031</v>
      </c>
      <c r="Z8" s="95">
        <f>X8*Начало!$A$3/1000</f>
        <v>-12.364756858389267</v>
      </c>
      <c r="AA8" s="83">
        <f>AB8/2</f>
        <v>115.27920706753333</v>
      </c>
      <c r="AB8" s="49">
        <f>Y8*Начало!$H$5*1000</f>
        <v>230.55841413506667</v>
      </c>
      <c r="AC8" s="114">
        <f t="shared" ref="AC8:AC71" si="16">R8+AA8</f>
        <v>1827.4892166208119</v>
      </c>
      <c r="AD8" s="115">
        <f t="shared" ref="AD8:AD71" si="17">R8+AB8</f>
        <v>1942.7684236883451</v>
      </c>
      <c r="AE8" s="87">
        <f t="shared" ref="AE8:AF8" si="18">G35</f>
        <v>-0.12952982173029581</v>
      </c>
      <c r="AF8" s="68">
        <f t="shared" si="18"/>
        <v>-1.990333429364638E-2</v>
      </c>
      <c r="AG8" s="33">
        <f t="shared" ref="AG8:AH8" si="19">G26</f>
        <v>0.4638164657573931</v>
      </c>
      <c r="AH8" s="68">
        <f t="shared" si="19"/>
        <v>-1.0924002039671767</v>
      </c>
      <c r="AI8" s="51">
        <f t="shared" si="3"/>
        <v>0.33428664402709729</v>
      </c>
      <c r="AJ8" s="51">
        <f t="shared" si="4"/>
        <v>-1.1123035382608231</v>
      </c>
      <c r="AK8" s="51">
        <f>AI8*Начало!$A$3/1000</f>
        <v>2.0057198641625837</v>
      </c>
      <c r="AL8" s="135">
        <f>AJ8*Начало!$A$3/1000</f>
        <v>-6.673821229564938</v>
      </c>
      <c r="AM8" s="111">
        <f t="shared" ref="AM8:AM11" si="20">AN8/2</f>
        <v>49.140136671983306</v>
      </c>
      <c r="AN8" s="89">
        <f>AK8*Начало!$H$5*1000</f>
        <v>98.280273343966613</v>
      </c>
      <c r="AO8" s="51">
        <f t="shared" ref="AO8:AO71" si="21">AD8+AM8</f>
        <v>1991.9085603603285</v>
      </c>
      <c r="AP8" s="135">
        <f t="shared" ref="AP8:AP71" si="22">AD8+AN8</f>
        <v>2041.0486970323118</v>
      </c>
      <c r="AQ8" s="87">
        <f t="shared" ref="AQ8:AR8" si="23">G62</f>
        <v>0.46381646575739316</v>
      </c>
      <c r="AR8" s="68">
        <f t="shared" si="23"/>
        <v>-1.0924002039671774</v>
      </c>
      <c r="AS8" s="33">
        <f t="shared" ref="AS8:AT8" si="24">G53</f>
        <v>0.63883890133701149</v>
      </c>
      <c r="AT8" s="68">
        <f t="shared" si="24"/>
        <v>-0.40996679386697099</v>
      </c>
      <c r="AU8" s="104">
        <f t="shared" ref="AU8:AU11" si="25">AQ8+AS8</f>
        <v>1.1026553670944046</v>
      </c>
      <c r="AV8" s="51">
        <f t="shared" ref="AV8:AV11" si="26">AR8+AT8</f>
        <v>-1.5023669978341485</v>
      </c>
      <c r="AW8" s="51">
        <f>AU8*Начало!$A$3/1000</f>
        <v>6.6159322025664276</v>
      </c>
      <c r="AX8" s="135">
        <f>AV8*Начало!$A$3/1000</f>
        <v>-9.0142019870048919</v>
      </c>
      <c r="AY8" s="111">
        <f t="shared" ref="AY8:AY11" si="27">AZ8/2</f>
        <v>162.09033896287747</v>
      </c>
      <c r="AZ8" s="89">
        <f>AW8*Начало!$H$5*1000</f>
        <v>324.18067792575494</v>
      </c>
      <c r="BA8" s="51">
        <f t="shared" ref="BA8:BA71" si="28">AP8+AY8</f>
        <v>2203.1390359951893</v>
      </c>
      <c r="BB8" s="135">
        <f t="shared" ref="BB8:BB71" si="29">AP8+AZ8</f>
        <v>2365.2293749580667</v>
      </c>
    </row>
    <row r="9" spans="1:58" x14ac:dyDescent="0.45">
      <c r="A9" s="53">
        <v>30</v>
      </c>
      <c r="B9" s="49">
        <f>Начало!O5</f>
        <v>7.3408483896221712</v>
      </c>
      <c r="C9" s="49">
        <f>Начало!V5</f>
        <v>0.11234470437564678</v>
      </c>
      <c r="D9" s="49">
        <f>Начало!Y5</f>
        <v>0.59</v>
      </c>
      <c r="E9" s="50">
        <f>Начало!X5</f>
        <v>0.80985305159661525</v>
      </c>
      <c r="F9" s="60">
        <f>Начало!R5*Начало!$A$3/1000</f>
        <v>4.9482326531912735</v>
      </c>
      <c r="G9" s="65">
        <f>B9*D9</f>
        <v>4.3311005498770809</v>
      </c>
      <c r="H9" s="66">
        <f t="shared" si="5"/>
        <v>5.9450084696436143</v>
      </c>
      <c r="I9" s="67">
        <f t="shared" si="0"/>
        <v>0.17094827533336149</v>
      </c>
      <c r="J9" s="68">
        <f t="shared" si="1"/>
        <v>7.3294181853697557E-2</v>
      </c>
      <c r="K9" s="51">
        <f t="shared" si="6"/>
        <v>4.5020488252104425</v>
      </c>
      <c r="L9" s="51">
        <f t="shared" si="7"/>
        <v>6.0183026514973115</v>
      </c>
      <c r="M9" s="51">
        <f>K9*Начало!$A$3/1000</f>
        <v>27.012292951262655</v>
      </c>
      <c r="N9" s="95">
        <f>L9*Начало!$A$3/1000</f>
        <v>36.109815908983869</v>
      </c>
      <c r="O9" s="83">
        <f t="shared" si="8"/>
        <v>661.80117730593497</v>
      </c>
      <c r="P9" s="49">
        <f>M9*Начало!$H$5*1000</f>
        <v>1323.6023546118699</v>
      </c>
      <c r="Q9" s="49">
        <f t="shared" si="9"/>
        <v>661.80117730593497</v>
      </c>
      <c r="R9" s="84">
        <f t="shared" si="10"/>
        <v>1323.6023546118699</v>
      </c>
      <c r="S9" s="92">
        <f t="shared" si="2"/>
        <v>1.1636142570911705</v>
      </c>
      <c r="T9" s="68">
        <f t="shared" si="11"/>
        <v>-1.0321710375687454</v>
      </c>
      <c r="U9" s="67">
        <f t="shared" si="12"/>
        <v>-0.68389945012291853</v>
      </c>
      <c r="V9" s="68">
        <f t="shared" si="13"/>
        <v>-0.9387424689276147</v>
      </c>
      <c r="W9" s="51">
        <f t="shared" si="14"/>
        <v>0.47971480696825197</v>
      </c>
      <c r="X9" s="51">
        <f t="shared" si="15"/>
        <v>-1.9709135064963601</v>
      </c>
      <c r="Y9" s="51">
        <f>W9*Начало!$A$3/1000</f>
        <v>2.8782888418095118</v>
      </c>
      <c r="Z9" s="95">
        <f>X9*Начало!$A$3/1000</f>
        <v>-11.825481038978161</v>
      </c>
      <c r="AA9" s="83">
        <f t="shared" ref="AA9:AA71" si="30">AB9/2</f>
        <v>70.518076624333048</v>
      </c>
      <c r="AB9" s="49">
        <f>Y9*Начало!$H$5*1000</f>
        <v>141.0361532486661</v>
      </c>
      <c r="AC9" s="114">
        <f t="shared" si="16"/>
        <v>1394.1204312362029</v>
      </c>
      <c r="AD9" s="115">
        <f t="shared" si="17"/>
        <v>1464.638507860536</v>
      </c>
      <c r="AE9" s="87">
        <f t="shared" ref="AE9:AF9" si="31">G36</f>
        <v>-0.32305172466663995</v>
      </c>
      <c r="AF9" s="68">
        <f t="shared" si="31"/>
        <v>-0.13850863256557525</v>
      </c>
      <c r="AG9" s="33">
        <f t="shared" ref="AG9:AH9" si="32">G27</f>
        <v>0.65085748416176969</v>
      </c>
      <c r="AH9" s="68">
        <f t="shared" si="32"/>
        <v>-1.0173208666978579</v>
      </c>
      <c r="AI9" s="51">
        <f t="shared" si="3"/>
        <v>0.32780575949512974</v>
      </c>
      <c r="AJ9" s="51">
        <f t="shared" si="4"/>
        <v>-1.1558294992634333</v>
      </c>
      <c r="AK9" s="51">
        <f>AI9*Начало!$A$3/1000</f>
        <v>1.9668345569707786</v>
      </c>
      <c r="AL9" s="135">
        <f>AJ9*Начало!$A$3/1000</f>
        <v>-6.9349769955806</v>
      </c>
      <c r="AM9" s="111">
        <f t="shared" si="20"/>
        <v>48.187446645784071</v>
      </c>
      <c r="AN9" s="89">
        <f>AK9*Начало!$H$5*1000</f>
        <v>96.374893291568142</v>
      </c>
      <c r="AO9" s="51">
        <f t="shared" si="21"/>
        <v>1512.8259545063202</v>
      </c>
      <c r="AP9" s="135">
        <f t="shared" si="22"/>
        <v>1561.0134011521043</v>
      </c>
      <c r="AQ9" s="87">
        <f t="shared" ref="AQ9:AR9" si="33">G63</f>
        <v>0.65085748416176981</v>
      </c>
      <c r="AR9" s="68">
        <f t="shared" si="33"/>
        <v>-1.0173208666978582</v>
      </c>
      <c r="AS9" s="33">
        <f t="shared" ref="AS9:AT9" si="34">G54</f>
        <v>0.66961425709117017</v>
      </c>
      <c r="AT9" s="68">
        <f t="shared" si="34"/>
        <v>-0.59397385198801622</v>
      </c>
      <c r="AU9" s="104">
        <f t="shared" si="25"/>
        <v>1.3204717412529399</v>
      </c>
      <c r="AV9" s="51">
        <f t="shared" si="26"/>
        <v>-1.6112947186858744</v>
      </c>
      <c r="AW9" s="51">
        <f>AU9*Начало!$A$3/1000</f>
        <v>7.9228304475176392</v>
      </c>
      <c r="AX9" s="135">
        <f>AV9*Начало!$A$3/1000</f>
        <v>-9.6677683121152462</v>
      </c>
      <c r="AY9" s="111">
        <f t="shared" si="27"/>
        <v>194.10934596418215</v>
      </c>
      <c r="AZ9" s="89">
        <f>AW9*Начало!$H$5*1000</f>
        <v>388.21869192836431</v>
      </c>
      <c r="BA9" s="51">
        <f t="shared" si="28"/>
        <v>1755.1227471162865</v>
      </c>
      <c r="BB9" s="135">
        <f t="shared" si="29"/>
        <v>1949.2320930804685</v>
      </c>
      <c r="BD9" s="139"/>
    </row>
    <row r="10" spans="1:58" x14ac:dyDescent="0.45">
      <c r="A10" s="54">
        <v>40</v>
      </c>
      <c r="B10" s="49">
        <f>Начало!O6</f>
        <v>4.604984620530792</v>
      </c>
      <c r="C10" s="49">
        <f>Начало!V6</f>
        <v>0.14695387115198888</v>
      </c>
      <c r="D10" s="49">
        <f>Начало!Y6</f>
        <v>0.75</v>
      </c>
      <c r="E10" s="50">
        <f>Начало!X6</f>
        <v>0.67158431554700748</v>
      </c>
      <c r="F10" s="60">
        <f>Начало!R6*Начало!$A$3/1000</f>
        <v>4.0603218994942347</v>
      </c>
      <c r="G10" s="65">
        <f t="shared" ref="G10:G71" si="35">B10*D10</f>
        <v>3.4537384653980938</v>
      </c>
      <c r="H10" s="66">
        <f>B10*E10</f>
        <v>3.0926354444836681</v>
      </c>
      <c r="I10" s="67">
        <f t="shared" si="0"/>
        <v>0.19512592468761042</v>
      </c>
      <c r="J10" s="68">
        <f t="shared" si="1"/>
        <v>0.1541209749377826</v>
      </c>
      <c r="K10" s="51">
        <f t="shared" si="6"/>
        <v>3.6488643900857043</v>
      </c>
      <c r="L10" s="51">
        <f t="shared" si="7"/>
        <v>3.2467564194214509</v>
      </c>
      <c r="M10" s="51">
        <f>K10*Начало!$A$3/1000</f>
        <v>21.893186340514227</v>
      </c>
      <c r="N10" s="95">
        <f>L10*Начало!$A$3/1000</f>
        <v>19.480538516528703</v>
      </c>
      <c r="O10" s="83">
        <f t="shared" si="8"/>
        <v>536.38306534259857</v>
      </c>
      <c r="P10" s="49">
        <f>M10*Начало!$H$5*1000</f>
        <v>1072.7661306851971</v>
      </c>
      <c r="Q10" s="49">
        <f t="shared" si="9"/>
        <v>536.38306534259857</v>
      </c>
      <c r="R10" s="84">
        <f t="shared" si="10"/>
        <v>1072.7661306851971</v>
      </c>
      <c r="S10" s="92">
        <f t="shared" si="2"/>
        <v>1.0137758508033918</v>
      </c>
      <c r="T10" s="68">
        <f t="shared" si="11"/>
        <v>-1.2356481655748912</v>
      </c>
      <c r="U10" s="67">
        <f t="shared" si="12"/>
        <v>-0.70876153460190638</v>
      </c>
      <c r="V10" s="68">
        <f t="shared" si="13"/>
        <v>-0.63465750680222421</v>
      </c>
      <c r="W10" s="51">
        <f t="shared" si="14"/>
        <v>0.30501431620148545</v>
      </c>
      <c r="X10" s="51">
        <f t="shared" si="15"/>
        <v>-1.8703056723771154</v>
      </c>
      <c r="Y10" s="51">
        <f>W10*Начало!$A$3/1000</f>
        <v>1.8300858972089127</v>
      </c>
      <c r="Z10" s="95">
        <f>X10*Начало!$A$3/1000</f>
        <v>-11.221834034262692</v>
      </c>
      <c r="AA10" s="83">
        <f t="shared" si="30"/>
        <v>44.837104481618368</v>
      </c>
      <c r="AB10" s="49">
        <f>Y10*Начало!$H$5*1000</f>
        <v>89.674208963236737</v>
      </c>
      <c r="AC10" s="114">
        <f t="shared" si="16"/>
        <v>1117.6032351668155</v>
      </c>
      <c r="AD10" s="115">
        <f t="shared" si="17"/>
        <v>1162.4403396484338</v>
      </c>
      <c r="AE10" s="87">
        <f t="shared" ref="AE10:AF10" si="36">G37</f>
        <v>-0.44487407531238893</v>
      </c>
      <c r="AF10" s="68">
        <f t="shared" si="36"/>
        <v>-0.35138552871156919</v>
      </c>
      <c r="AG10" s="33">
        <f t="shared" ref="AG10:AH10" si="37">G28</f>
        <v>0.79207976644838751</v>
      </c>
      <c r="AH10" s="68">
        <f t="shared" si="37"/>
        <v>-0.90878434584087542</v>
      </c>
      <c r="AI10" s="51">
        <f t="shared" ref="AI10:AJ13" si="38">AE10+AG10</f>
        <v>0.34720569113599858</v>
      </c>
      <c r="AJ10" s="51">
        <f t="shared" si="38"/>
        <v>-1.2601698745524446</v>
      </c>
      <c r="AK10" s="51">
        <f>AI10*Начало!$A$3/1000</f>
        <v>2.0832341468159914</v>
      </c>
      <c r="AL10" s="135">
        <f>AJ10*Начало!$A$3/1000</f>
        <v>-7.5610192473146673</v>
      </c>
      <c r="AM10" s="111">
        <f t="shared" si="20"/>
        <v>51.039236596991792</v>
      </c>
      <c r="AN10" s="89">
        <f>AK10*Начало!$H$5*1000</f>
        <v>102.07847319398358</v>
      </c>
      <c r="AO10" s="51">
        <f t="shared" si="21"/>
        <v>1213.4795762454255</v>
      </c>
      <c r="AP10" s="135">
        <f t="shared" si="22"/>
        <v>1264.5188128424174</v>
      </c>
      <c r="AQ10" s="87">
        <f t="shared" ref="AQ10:AR10" si="39">G64</f>
        <v>0.79957976644838735</v>
      </c>
      <c r="AR10" s="68">
        <f t="shared" si="39"/>
        <v>-0.91738939154778443</v>
      </c>
      <c r="AS10" s="33">
        <f t="shared" ref="AS10:AT10" si="40">G55</f>
        <v>0.62977585080339182</v>
      </c>
      <c r="AT10" s="68">
        <f t="shared" si="40"/>
        <v>-0.76760693614065534</v>
      </c>
      <c r="AU10" s="104">
        <f t="shared" si="25"/>
        <v>1.4293556172517792</v>
      </c>
      <c r="AV10" s="51">
        <f t="shared" si="26"/>
        <v>-1.6849963276884399</v>
      </c>
      <c r="AW10" s="51">
        <f>AU10*Начало!$A$3/1000</f>
        <v>8.5761337035106759</v>
      </c>
      <c r="AX10" s="135">
        <f>AV10*Начало!$A$3/1000</f>
        <v>-10.109977966130639</v>
      </c>
      <c r="AY10" s="111">
        <f t="shared" si="27"/>
        <v>210.11527573601157</v>
      </c>
      <c r="AZ10" s="89">
        <f>AW10*Начало!$H$5*1000</f>
        <v>420.23055147202314</v>
      </c>
      <c r="BA10" s="51">
        <f t="shared" si="28"/>
        <v>1474.6340885784291</v>
      </c>
      <c r="BB10" s="135">
        <f t="shared" si="29"/>
        <v>1684.7493643144405</v>
      </c>
      <c r="BD10" s="139"/>
    </row>
    <row r="11" spans="1:58" x14ac:dyDescent="0.45">
      <c r="A11" s="54">
        <v>50</v>
      </c>
      <c r="B11" s="49">
        <f>Начало!O7</f>
        <v>3.3048842573243924</v>
      </c>
      <c r="C11" s="49">
        <f>Начало!V7</f>
        <v>0.17920775650854195</v>
      </c>
      <c r="D11" s="49">
        <f>Начало!Y7</f>
        <v>0.83</v>
      </c>
      <c r="E11" s="50">
        <f>Начало!X7</f>
        <v>0.50550650364935201</v>
      </c>
      <c r="F11" s="60">
        <f>Начало!R7*Начало!$A$3/1000</f>
        <v>3.5535653596530197</v>
      </c>
      <c r="G11" s="65">
        <f t="shared" si="35"/>
        <v>2.7430539335792457</v>
      </c>
      <c r="H11" s="66">
        <f t="shared" si="5"/>
        <v>1.670640485885839</v>
      </c>
      <c r="I11" s="67">
        <f t="shared" si="0"/>
        <v>0.34059200267601131</v>
      </c>
      <c r="J11" s="68">
        <f t="shared" si="1"/>
        <v>0.43987739807298792</v>
      </c>
      <c r="K11" s="51">
        <f t="shared" si="6"/>
        <v>3.0836459362552571</v>
      </c>
      <c r="L11" s="51">
        <f t="shared" si="7"/>
        <v>2.1105178839588268</v>
      </c>
      <c r="M11" s="51">
        <f>K11*Начало!$A$3/1000</f>
        <v>18.501875617531542</v>
      </c>
      <c r="N11" s="95">
        <f>L11*Начало!$A$3/1000</f>
        <v>12.663107303752961</v>
      </c>
      <c r="O11" s="83">
        <f t="shared" si="8"/>
        <v>453.29595262952284</v>
      </c>
      <c r="P11" s="49">
        <f>M11*Начало!$H$5*1000</f>
        <v>906.59190525904569</v>
      </c>
      <c r="Q11" s="49">
        <f t="shared" si="9"/>
        <v>453.29595262952284</v>
      </c>
      <c r="R11" s="84">
        <f t="shared" si="10"/>
        <v>906.59190525904569</v>
      </c>
      <c r="S11" s="92">
        <f t="shared" si="2"/>
        <v>0.83517530473754864</v>
      </c>
      <c r="T11" s="68">
        <f t="shared" si="11"/>
        <v>-1.3820618597208969</v>
      </c>
      <c r="U11" s="67">
        <f t="shared" si="12"/>
        <v>-0.57694606642075508</v>
      </c>
      <c r="V11" s="68">
        <f t="shared" si="13"/>
        <v>-0.35138552871156992</v>
      </c>
      <c r="W11" s="51">
        <f t="shared" si="14"/>
        <v>0.25822923831679356</v>
      </c>
      <c r="X11" s="51">
        <f t="shared" si="15"/>
        <v>-1.7334473884324668</v>
      </c>
      <c r="Y11" s="51">
        <f>W11*Начало!$A$3/1000</f>
        <v>1.5493754299007614</v>
      </c>
      <c r="Z11" s="95">
        <f>X11*Начало!$A$3/1000</f>
        <v>-10.400684330594801</v>
      </c>
      <c r="AA11" s="83">
        <f t="shared" si="30"/>
        <v>37.959698032568653</v>
      </c>
      <c r="AB11" s="49">
        <f>Y11*Начало!$H$5*1000</f>
        <v>75.919396065137306</v>
      </c>
      <c r="AC11" s="114">
        <f t="shared" si="16"/>
        <v>944.55160329161436</v>
      </c>
      <c r="AD11" s="115">
        <f t="shared" si="17"/>
        <v>982.51130132418302</v>
      </c>
      <c r="AE11" s="87">
        <f t="shared" ref="AE11:AF11" si="41">G38</f>
        <v>-0.4914079973239881</v>
      </c>
      <c r="AF11" s="68">
        <f t="shared" si="41"/>
        <v>-0.63465750680222344</v>
      </c>
      <c r="AG11" s="33">
        <f t="shared" ref="AG11:AH11" si="42">G29</f>
        <v>0.81674055651064859</v>
      </c>
      <c r="AH11" s="68">
        <f t="shared" si="42"/>
        <v>-0.76760693614065523</v>
      </c>
      <c r="AI11" s="51">
        <f t="shared" si="38"/>
        <v>0.32533255918666049</v>
      </c>
      <c r="AJ11" s="51">
        <f t="shared" si="38"/>
        <v>-1.4022644429428786</v>
      </c>
      <c r="AK11" s="51">
        <f>AI11*Начало!$A$3/1000</f>
        <v>1.9519953551199629</v>
      </c>
      <c r="AL11" s="135">
        <f>AJ11*Начало!$A$3/1000</f>
        <v>-8.4135866576572713</v>
      </c>
      <c r="AM11" s="111">
        <f t="shared" si="20"/>
        <v>47.823886200439091</v>
      </c>
      <c r="AN11" s="89">
        <f>AK11*Начало!$H$5*1000</f>
        <v>95.647772400878182</v>
      </c>
      <c r="AO11" s="51">
        <f t="shared" si="21"/>
        <v>1030.3351875246221</v>
      </c>
      <c r="AP11" s="135">
        <f t="shared" si="22"/>
        <v>1078.1590737250613</v>
      </c>
      <c r="AQ11" s="87">
        <f t="shared" ref="AQ11" si="43">G65</f>
        <v>0.83334055651064853</v>
      </c>
      <c r="AR11" s="68">
        <f t="shared" ref="AR11" si="44">H65</f>
        <v>-0.78320831045512895</v>
      </c>
      <c r="AS11" s="33">
        <f t="shared" ref="AS11:AT11" si="45">G56</f>
        <v>0.54917530473754883</v>
      </c>
      <c r="AT11" s="68">
        <f t="shared" si="45"/>
        <v>-0.90878434584087586</v>
      </c>
      <c r="AU11" s="104">
        <f t="shared" si="25"/>
        <v>1.3825158612481974</v>
      </c>
      <c r="AV11" s="51">
        <f t="shared" si="26"/>
        <v>-1.6919926562960048</v>
      </c>
      <c r="AW11" s="51">
        <f>AU11*Начало!$A$3/1000</f>
        <v>8.2950951674891833</v>
      </c>
      <c r="AX11" s="135">
        <f>AV11*Начало!$A$3/1000</f>
        <v>-10.151955937776028</v>
      </c>
      <c r="AY11" s="111">
        <f t="shared" si="27"/>
        <v>203.22983160348502</v>
      </c>
      <c r="AZ11" s="89">
        <f>AW11*Начало!$H$5*1000</f>
        <v>406.45966320697005</v>
      </c>
      <c r="BA11" s="51">
        <f t="shared" si="28"/>
        <v>1281.3889053285463</v>
      </c>
      <c r="BB11" s="135">
        <f t="shared" si="29"/>
        <v>1484.6187369320314</v>
      </c>
    </row>
    <row r="12" spans="1:58" s="43" customFormat="1" x14ac:dyDescent="0.45">
      <c r="A12" s="72">
        <v>60</v>
      </c>
      <c r="B12" s="73">
        <f>Начало!O8</f>
        <v>2.2749319412281053</v>
      </c>
      <c r="C12" s="73">
        <f>Начало!V8</f>
        <v>0.2010905402047421</v>
      </c>
      <c r="D12" s="73">
        <f>Начало!Y8</f>
        <v>0.96</v>
      </c>
      <c r="E12" s="74">
        <f>Начало!X8</f>
        <v>0.32585048372195757</v>
      </c>
      <c r="F12" s="75">
        <f>Начало!R8*Начало!$A$3/1000</f>
        <v>2.7448037579434938</v>
      </c>
      <c r="G12" s="76">
        <f t="shared" si="35"/>
        <v>2.1839346635789809</v>
      </c>
      <c r="H12" s="77">
        <f t="shared" si="5"/>
        <v>0.74128767348371005</v>
      </c>
      <c r="I12" s="78">
        <f t="shared" si="0"/>
        <v>0.75693087195264686</v>
      </c>
      <c r="J12" s="79">
        <f t="shared" si="1"/>
        <v>1.571801991021893</v>
      </c>
      <c r="K12" s="80">
        <f t="shared" si="6"/>
        <v>2.9408655355316276</v>
      </c>
      <c r="L12" s="80">
        <f t="shared" si="7"/>
        <v>2.3130896645056032</v>
      </c>
      <c r="M12" s="80">
        <f>K12*Начало!$A$3/1000</f>
        <v>17.645193213189767</v>
      </c>
      <c r="N12" s="96">
        <f>L12*Начало!$A$3/1000</f>
        <v>13.878537987033619</v>
      </c>
      <c r="O12" s="85">
        <f t="shared" si="8"/>
        <v>432.30723372314935</v>
      </c>
      <c r="P12" s="73">
        <f>M12*Начало!$H$5*1000</f>
        <v>864.6144674462987</v>
      </c>
      <c r="Q12" s="73">
        <f t="shared" si="9"/>
        <v>432.30723372314935</v>
      </c>
      <c r="R12" s="86">
        <f t="shared" si="10"/>
        <v>864.6144674462987</v>
      </c>
      <c r="S12" s="93">
        <f t="shared" si="2"/>
        <v>0.62522782851371228</v>
      </c>
      <c r="T12" s="79">
        <f t="shared" si="11"/>
        <v>-1.4784197446839891</v>
      </c>
      <c r="U12" s="78">
        <f>I57</f>
        <v>-0.40806533642101822</v>
      </c>
      <c r="V12" s="79">
        <f>J57</f>
        <v>-0.13850863256557489</v>
      </c>
      <c r="W12" s="80">
        <f t="shared" si="14"/>
        <v>0.21716249209269406</v>
      </c>
      <c r="X12" s="80">
        <f t="shared" si="15"/>
        <v>-1.616928377249564</v>
      </c>
      <c r="Y12" s="80">
        <f>W12*Начало!$A$3/1000</f>
        <v>1.3029749525561645</v>
      </c>
      <c r="Z12" s="96">
        <f>X12*Начало!$A$3/1000</f>
        <v>-9.7015702634973842</v>
      </c>
      <c r="AA12" s="85">
        <f t="shared" si="30"/>
        <v>31.922886337626029</v>
      </c>
      <c r="AB12" s="73">
        <f>Y12*Начало!$H$5*1000</f>
        <v>63.845772675252057</v>
      </c>
      <c r="AC12" s="132">
        <f t="shared" si="16"/>
        <v>896.53735378392469</v>
      </c>
      <c r="AD12" s="116">
        <f t="shared" si="17"/>
        <v>928.46024012155078</v>
      </c>
      <c r="AE12" s="76">
        <f>G39</f>
        <v>-0.45206912804735278</v>
      </c>
      <c r="AF12" s="79">
        <f>H39</f>
        <v>-0.93874246892761415</v>
      </c>
      <c r="AG12" s="133">
        <f t="shared" ref="AG12:AH17" si="46">G30</f>
        <v>0.84582853527305801</v>
      </c>
      <c r="AH12" s="79">
        <f t="shared" si="46"/>
        <v>-0.59397385198801855</v>
      </c>
      <c r="AI12" s="80">
        <f t="shared" si="38"/>
        <v>0.39375940722570524</v>
      </c>
      <c r="AJ12" s="80">
        <f t="shared" si="38"/>
        <v>-1.5327163209156327</v>
      </c>
      <c r="AK12" s="80">
        <f>AI12*Начало!$A$3/1000</f>
        <v>2.3625564433542312</v>
      </c>
      <c r="AL12" s="136">
        <f>AJ12*Начало!$A$3/1000</f>
        <v>-9.1962979254937967</v>
      </c>
      <c r="AM12" s="112">
        <f>AN12/2</f>
        <v>57.882632862178667</v>
      </c>
      <c r="AN12" s="90">
        <f>AK12*Начало!$H$5*1000</f>
        <v>115.76526572435733</v>
      </c>
      <c r="AO12" s="80">
        <f t="shared" si="21"/>
        <v>986.34287298372942</v>
      </c>
      <c r="AP12" s="136">
        <f t="shared" si="22"/>
        <v>1044.2255058459082</v>
      </c>
      <c r="AQ12" s="76">
        <f>G66</f>
        <v>0.87462853527305751</v>
      </c>
      <c r="AR12" s="79">
        <f>H66</f>
        <v>-0.61419833747635832</v>
      </c>
      <c r="AS12" s="133">
        <f t="shared" ref="AS12:AT16" si="47">G57</f>
        <v>0.43022782851371222</v>
      </c>
      <c r="AT12" s="79">
        <f t="shared" si="47"/>
        <v>-1.0173208666978577</v>
      </c>
      <c r="AU12" s="138">
        <f>AQ12+AS12</f>
        <v>1.3048563637867696</v>
      </c>
      <c r="AV12" s="80">
        <f>AR12+AT12</f>
        <v>-1.6315192041742161</v>
      </c>
      <c r="AW12" s="80">
        <f>AU12*Начало!$A$3/1000</f>
        <v>7.8291381827206177</v>
      </c>
      <c r="AX12" s="136">
        <f>AV12*Начало!$A$3/1000</f>
        <v>-9.7891152250452969</v>
      </c>
      <c r="AY12" s="112">
        <f>AZ12/2</f>
        <v>191.81388547665514</v>
      </c>
      <c r="AZ12" s="90">
        <f>AW12*Начало!$H$5*1000</f>
        <v>383.62777095331029</v>
      </c>
      <c r="BA12" s="80">
        <f t="shared" si="28"/>
        <v>1236.0393913225632</v>
      </c>
      <c r="BB12" s="136">
        <f t="shared" si="29"/>
        <v>1427.8532767992185</v>
      </c>
    </row>
    <row r="13" spans="1:58" x14ac:dyDescent="0.45">
      <c r="A13" s="54">
        <v>70</v>
      </c>
      <c r="B13" s="49">
        <f>Начало!O9</f>
        <v>1.8493839282205866</v>
      </c>
      <c r="C13" s="49">
        <f>Начало!V9</f>
        <v>0.21931541285478079</v>
      </c>
      <c r="D13" s="49">
        <f>Начало!Y9</f>
        <v>1.01</v>
      </c>
      <c r="E13" s="50">
        <f>Начало!X9</f>
        <v>0.13593106824141646</v>
      </c>
      <c r="F13" s="60">
        <f>Начало!R9*Начало!$A$3/1000</f>
        <v>2.4335903984681653</v>
      </c>
      <c r="G13" s="65">
        <f t="shared" si="35"/>
        <v>1.8678777675027924</v>
      </c>
      <c r="H13" s="66">
        <f t="shared" si="5"/>
        <v>0.25138873295153141</v>
      </c>
      <c r="I13" s="67">
        <f t="shared" si="0"/>
        <v>1.0078953215274276</v>
      </c>
      <c r="J13" s="68">
        <f t="shared" si="1"/>
        <v>3.5421157605494811</v>
      </c>
      <c r="K13" s="51">
        <f t="shared" si="6"/>
        <v>2.8757730890302202</v>
      </c>
      <c r="L13" s="51">
        <f t="shared" si="7"/>
        <v>3.7935044935010125</v>
      </c>
      <c r="M13" s="51">
        <f>K13*Начало!$A$3/1000</f>
        <v>17.254638534181321</v>
      </c>
      <c r="N13" s="95">
        <f>L13*Начало!$A$3/1000</f>
        <v>22.761026961006074</v>
      </c>
      <c r="O13" s="83">
        <f t="shared" si="8"/>
        <v>422.73864408744237</v>
      </c>
      <c r="P13" s="49">
        <f>M13*Начало!$H$5*1000</f>
        <v>845.47728817488473</v>
      </c>
      <c r="Q13" s="49">
        <f t="shared" si="9"/>
        <v>422.73864408744237</v>
      </c>
      <c r="R13" s="84">
        <f t="shared" si="10"/>
        <v>845.47728817488473</v>
      </c>
      <c r="S13" s="92">
        <f t="shared" si="2"/>
        <v>0.411127514870542</v>
      </c>
      <c r="T13" s="68">
        <f t="shared" si="11"/>
        <v>-1.5269424259704962</v>
      </c>
      <c r="U13" s="67">
        <f>I58</f>
        <v>-0.15212223249720738</v>
      </c>
      <c r="V13" s="68">
        <f>J58</f>
        <v>-2.0473403531301469E-2</v>
      </c>
      <c r="W13" s="51">
        <f t="shared" si="14"/>
        <v>0.25900528237333464</v>
      </c>
      <c r="X13" s="51">
        <f t="shared" si="15"/>
        <v>-1.5474158295017977</v>
      </c>
      <c r="Y13" s="51">
        <f>W13*Начало!$A$3/1000</f>
        <v>1.5540316942400079</v>
      </c>
      <c r="Z13" s="95">
        <f>X13*Начало!$A$3/1000</f>
        <v>-9.2844949770107874</v>
      </c>
      <c r="AA13" s="83">
        <f t="shared" si="30"/>
        <v>38.073776508880194</v>
      </c>
      <c r="AB13" s="49">
        <f>Y13*Начало!$H$5*1000</f>
        <v>76.147553017760387</v>
      </c>
      <c r="AC13" s="114">
        <f t="shared" si="16"/>
        <v>883.55106468376493</v>
      </c>
      <c r="AD13" s="115">
        <f t="shared" si="17"/>
        <v>921.62484119264514</v>
      </c>
      <c r="AE13" s="87">
        <f>G40</f>
        <v>-0.34410467847257259</v>
      </c>
      <c r="AF13" s="68">
        <f>H40</f>
        <v>-1.2093107080300534</v>
      </c>
      <c r="AG13" s="33">
        <f t="shared" si="46"/>
        <v>0.75026429110509552</v>
      </c>
      <c r="AH13" s="68">
        <f t="shared" si="46"/>
        <v>-0.40715522197870024</v>
      </c>
      <c r="AI13" s="51">
        <f t="shared" si="38"/>
        <v>0.40615961263252293</v>
      </c>
      <c r="AJ13" s="51">
        <f t="shared" si="38"/>
        <v>-1.6164659300087536</v>
      </c>
      <c r="AK13" s="51">
        <f>AI13*Начало!$A$3/1000</f>
        <v>2.4369576757951377</v>
      </c>
      <c r="AL13" s="135">
        <f>AJ13*Начало!$A$3/1000</f>
        <v>-9.6987955800525221</v>
      </c>
      <c r="AM13" s="111">
        <f>AN13/2</f>
        <v>59.705463056980875</v>
      </c>
      <c r="AN13" s="89">
        <f>AK13*Начало!$H$5*1000</f>
        <v>119.41092611396175</v>
      </c>
      <c r="AO13" s="51">
        <f t="shared" si="21"/>
        <v>981.33030424962601</v>
      </c>
      <c r="AP13" s="135">
        <f t="shared" si="22"/>
        <v>1041.0357673066069</v>
      </c>
      <c r="AQ13" s="87">
        <f>G67</f>
        <v>0.79066429110509584</v>
      </c>
      <c r="AR13" s="68">
        <f>H67</f>
        <v>-0.42907959071509744</v>
      </c>
      <c r="AS13" s="33">
        <f t="shared" si="47"/>
        <v>0.29412751487054201</v>
      </c>
      <c r="AT13" s="68">
        <f t="shared" si="47"/>
        <v>-1.092400203967177</v>
      </c>
      <c r="AU13" s="104">
        <f>AQ13+AS13</f>
        <v>1.0847918059756378</v>
      </c>
      <c r="AV13" s="51">
        <f>AR13+AT13</f>
        <v>-1.5214797946822745</v>
      </c>
      <c r="AW13" s="51">
        <f>AU13*Начало!$A$3/1000</f>
        <v>6.5087508358538271</v>
      </c>
      <c r="AX13" s="135">
        <f>AV13*Начало!$A$3/1000</f>
        <v>-9.1288787680936476</v>
      </c>
      <c r="AY13" s="111">
        <f>AZ13/2</f>
        <v>159.46439547841877</v>
      </c>
      <c r="AZ13" s="89">
        <f>AW13*Начало!$H$5*1000</f>
        <v>318.92879095683753</v>
      </c>
      <c r="BA13" s="51">
        <f t="shared" si="28"/>
        <v>1200.5001627850256</v>
      </c>
      <c r="BB13" s="135">
        <f t="shared" si="29"/>
        <v>1359.9645582634444</v>
      </c>
    </row>
    <row r="14" spans="1:58" ht="14.65" thickBot="1" x14ac:dyDescent="0.5">
      <c r="A14" s="54">
        <v>80</v>
      </c>
      <c r="B14" s="49">
        <f>Начало!O10</f>
        <v>1.6137557068902004</v>
      </c>
      <c r="C14" s="49">
        <f>Начало!V10</f>
        <v>0.23344334665950645</v>
      </c>
      <c r="D14" s="49">
        <f>Начало!Y10</f>
        <v>1.02</v>
      </c>
      <c r="E14" s="50">
        <f>Начало!X10</f>
        <v>-5.6248640012467994E-2</v>
      </c>
      <c r="F14" s="60">
        <f>Начало!R10*Начало!$A$3/1000</f>
        <v>2.2603231974439555</v>
      </c>
      <c r="G14" s="65">
        <f t="shared" si="35"/>
        <v>1.6460308210280044</v>
      </c>
      <c r="H14" s="66">
        <f t="shared" si="5"/>
        <v>-9.0771563824932705E-2</v>
      </c>
      <c r="I14" s="67">
        <f t="shared" ref="I14" si="48">B77*D77</f>
        <v>0.77650810917322199</v>
      </c>
      <c r="J14" s="68">
        <f t="shared" ref="J14" si="49">B77*E77</f>
        <v>5.8427290337855533</v>
      </c>
      <c r="K14" s="51">
        <f t="shared" si="6"/>
        <v>2.4225389302012266</v>
      </c>
      <c r="L14" s="51">
        <f t="shared" si="7"/>
        <v>5.7519574699606206</v>
      </c>
      <c r="M14" s="51">
        <f>K14*Начало!$A$3/1000</f>
        <v>14.535233581207359</v>
      </c>
      <c r="N14" s="95">
        <f>L14*Начало!$A$3/1000</f>
        <v>34.51174481976372</v>
      </c>
      <c r="O14" s="83">
        <f t="shared" si="8"/>
        <v>356.11322273958029</v>
      </c>
      <c r="P14" s="49">
        <f>M14*Начало!$H$5*1000</f>
        <v>712.22644547916059</v>
      </c>
      <c r="Q14" s="49">
        <f t="shared" si="9"/>
        <v>356.11322273958029</v>
      </c>
      <c r="R14" s="84">
        <f t="shared" si="10"/>
        <v>712.22644547916059</v>
      </c>
      <c r="S14" s="92">
        <f t="shared" si="2"/>
        <v>0.18794513587915274</v>
      </c>
      <c r="T14" s="68">
        <f t="shared" si="11"/>
        <v>-1.4333683370613366</v>
      </c>
      <c r="U14" s="67">
        <f t="shared" ref="U14:U31" si="50">I59</f>
        <v>0.11603082102800465</v>
      </c>
      <c r="V14" s="68">
        <f t="shared" ref="V14:V31" si="51">J59</f>
        <v>-6.3986038062307177E-3</v>
      </c>
      <c r="W14" s="51">
        <f t="shared" si="14"/>
        <v>0.3039759569071574</v>
      </c>
      <c r="X14" s="51">
        <f t="shared" si="15"/>
        <v>-1.4397669408675673</v>
      </c>
      <c r="Y14" s="51">
        <f>W14*Начало!$A$3/1000</f>
        <v>1.8238557414429444</v>
      </c>
      <c r="Z14" s="95">
        <f>X14*Начало!$A$3/1000</f>
        <v>-8.6386016452054051</v>
      </c>
      <c r="AA14" s="83">
        <f t="shared" si="30"/>
        <v>44.684465665352143</v>
      </c>
      <c r="AB14" s="49">
        <f>Y14*Начало!$H$5*1000</f>
        <v>89.368931330704285</v>
      </c>
      <c r="AC14" s="114">
        <f t="shared" si="16"/>
        <v>756.91091114451274</v>
      </c>
      <c r="AD14" s="115">
        <f t="shared" si="17"/>
        <v>801.59537680986489</v>
      </c>
      <c r="AE14" s="87">
        <f t="shared" ref="AE14:AF14" si="52">G41</f>
        <v>-0.185491890826778</v>
      </c>
      <c r="AF14" s="68">
        <f t="shared" si="52"/>
        <v>-1.395708355472729</v>
      </c>
      <c r="AG14" s="102">
        <f t="shared" si="46"/>
        <v>0.57872064086874697</v>
      </c>
      <c r="AH14" s="70">
        <f t="shared" si="46"/>
        <v>-0.22896060620215972</v>
      </c>
      <c r="AI14" s="51">
        <f t="shared" ref="AI14:AI76" si="53">AE14+AG14</f>
        <v>0.393228750041969</v>
      </c>
      <c r="AJ14" s="51">
        <f t="shared" ref="AJ14:AJ76" si="54">AF14+AH14</f>
        <v>-1.6246689616748886</v>
      </c>
      <c r="AK14" s="51">
        <f>AI14*Начало!$A$3/1000</f>
        <v>2.3593725002518142</v>
      </c>
      <c r="AL14" s="135">
        <f>AJ14*Начало!$A$3/1000</f>
        <v>-9.748013770049333</v>
      </c>
      <c r="AM14" s="111">
        <f t="shared" ref="AM14:AM75" si="55">AN14/2</f>
        <v>57.804626256169449</v>
      </c>
      <c r="AN14" s="89">
        <f>AK14*Начало!$H$5*1000</f>
        <v>115.6092525123389</v>
      </c>
      <c r="AO14" s="51">
        <f t="shared" si="21"/>
        <v>859.40000306603429</v>
      </c>
      <c r="AP14" s="135">
        <f t="shared" si="22"/>
        <v>917.2046293222038</v>
      </c>
      <c r="AQ14" s="87">
        <f t="shared" ref="AQ14:AR14" si="56">G68</f>
        <v>0.62972064086874724</v>
      </c>
      <c r="AR14" s="68">
        <f t="shared" si="56"/>
        <v>-0.24913785596947638</v>
      </c>
      <c r="AS14" s="33">
        <f t="shared" si="47"/>
        <v>0.14894513587915276</v>
      </c>
      <c r="AT14" s="68">
        <f t="shared" si="47"/>
        <v>-1.1359338496834019</v>
      </c>
      <c r="AU14" s="104">
        <f t="shared" ref="AU14:AU75" si="57">AQ14+AS14</f>
        <v>0.77866577674789994</v>
      </c>
      <c r="AV14" s="51">
        <f t="shared" ref="AV14:AV76" si="58">AR14+AT14</f>
        <v>-1.3850717056528783</v>
      </c>
      <c r="AW14" s="51">
        <f>AU14*Начало!$A$3/1000</f>
        <v>4.6719946604873996</v>
      </c>
      <c r="AX14" s="135">
        <f>AV14*Начало!$A$3/1000</f>
        <v>-8.3104302339172698</v>
      </c>
      <c r="AY14" s="111">
        <f t="shared" ref="AY14:AY75" si="59">AZ14/2</f>
        <v>114.46386918194129</v>
      </c>
      <c r="AZ14" s="89">
        <f>AW14*Начало!$H$5*1000</f>
        <v>228.92773836388258</v>
      </c>
      <c r="BA14" s="51">
        <f t="shared" si="28"/>
        <v>1031.6684985041452</v>
      </c>
      <c r="BB14" s="135">
        <f t="shared" si="29"/>
        <v>1146.1323676860864</v>
      </c>
    </row>
    <row r="15" spans="1:58" ht="15" thickTop="1" thickBot="1" x14ac:dyDescent="0.5">
      <c r="A15" s="53">
        <v>90</v>
      </c>
      <c r="B15" s="49">
        <f>Начало!O11</f>
        <v>1.5560033321375404</v>
      </c>
      <c r="C15" s="49">
        <f>Начало!V11</f>
        <v>0.23583719377391568</v>
      </c>
      <c r="D15" s="49">
        <f>Начало!Y11</f>
        <v>1</v>
      </c>
      <c r="E15" s="50">
        <f>Начало!X11</f>
        <v>-0.23583719377391565</v>
      </c>
      <c r="F15" s="60">
        <f>Начало!R11*Начало!$A$3/1000</f>
        <v>2.201780756125078</v>
      </c>
      <c r="G15" s="65">
        <f t="shared" si="35"/>
        <v>1.5560033321375404</v>
      </c>
      <c r="H15" s="66">
        <f t="shared" si="5"/>
        <v>-0.36696345935417957</v>
      </c>
      <c r="I15" s="128">
        <f>B6*D6</f>
        <v>0</v>
      </c>
      <c r="J15" s="129">
        <f>B6*E6</f>
        <v>12.33785721818113</v>
      </c>
      <c r="K15" s="104">
        <f t="shared" si="6"/>
        <v>1.5560033321375404</v>
      </c>
      <c r="L15" s="51">
        <f t="shared" si="7"/>
        <v>11.97089375882695</v>
      </c>
      <c r="M15" s="51">
        <f>K15*Начало!$A$3/1000</f>
        <v>9.3360199928252428</v>
      </c>
      <c r="N15" s="95">
        <f>L15*Начало!$A$3/1000</f>
        <v>71.825362552961693</v>
      </c>
      <c r="O15" s="83">
        <f t="shared" si="8"/>
        <v>228.73248982421845</v>
      </c>
      <c r="P15" s="49">
        <f>M15*Начало!$H$5*1000</f>
        <v>457.46497964843689</v>
      </c>
      <c r="Q15" s="49">
        <f t="shared" si="9"/>
        <v>228.73248982421845</v>
      </c>
      <c r="R15" s="84">
        <f t="shared" si="10"/>
        <v>457.46497964843689</v>
      </c>
      <c r="S15" s="92">
        <f t="shared" si="2"/>
        <v>0</v>
      </c>
      <c r="T15" s="68">
        <f t="shared" si="11"/>
        <v>-1.1501361175437892</v>
      </c>
      <c r="U15" s="67">
        <f t="shared" si="50"/>
        <v>0.35600333213754021</v>
      </c>
      <c r="V15" s="68">
        <f t="shared" si="51"/>
        <v>-8.3958826825480878E-2</v>
      </c>
      <c r="W15" s="51">
        <f t="shared" si="14"/>
        <v>0.35600333213754021</v>
      </c>
      <c r="X15" s="51">
        <f t="shared" si="15"/>
        <v>-1.2340949443692701</v>
      </c>
      <c r="Y15" s="51">
        <f>W15*Начало!$A$3/1000</f>
        <v>2.1360199928252412</v>
      </c>
      <c r="Z15" s="95">
        <f>X15*Начало!$A$3/1000</f>
        <v>-7.4045696662156208</v>
      </c>
      <c r="AA15" s="83">
        <f t="shared" si="30"/>
        <v>52.332489824218413</v>
      </c>
      <c r="AB15" s="49">
        <f>Y15*Начало!$H$5*1000</f>
        <v>104.66497964843683</v>
      </c>
      <c r="AC15" s="114">
        <f t="shared" si="16"/>
        <v>509.79746947265528</v>
      </c>
      <c r="AD15" s="115">
        <f t="shared" si="17"/>
        <v>562.12995929687372</v>
      </c>
      <c r="AE15" s="87">
        <f t="shared" ref="AE15:AF15" si="60">G42</f>
        <v>0</v>
      </c>
      <c r="AF15" s="68">
        <f t="shared" si="60"/>
        <v>-1.4621427818188699</v>
      </c>
      <c r="AG15" s="134">
        <f t="shared" si="46"/>
        <v>0.35600333213754087</v>
      </c>
      <c r="AH15" s="97">
        <f t="shared" si="46"/>
        <v>-8.3958826825480878E-2</v>
      </c>
      <c r="AI15" s="51">
        <f t="shared" si="53"/>
        <v>0.35600333213754087</v>
      </c>
      <c r="AJ15" s="51">
        <f t="shared" si="54"/>
        <v>-1.5461016086443509</v>
      </c>
      <c r="AK15" s="51">
        <f>AI15*Начало!$A$3/1000</f>
        <v>2.1360199928252452</v>
      </c>
      <c r="AL15" s="135">
        <f>AJ15*Начало!$A$3/1000</f>
        <v>-9.2766096518661048</v>
      </c>
      <c r="AM15" s="111">
        <f t="shared" si="55"/>
        <v>52.332489824218506</v>
      </c>
      <c r="AN15" s="89">
        <f>AK15*Начало!$H$5*1000</f>
        <v>104.66497964843701</v>
      </c>
      <c r="AO15" s="51">
        <f t="shared" si="21"/>
        <v>614.46244912109228</v>
      </c>
      <c r="AP15" s="135">
        <f t="shared" si="22"/>
        <v>666.79493894531072</v>
      </c>
      <c r="AQ15" s="87">
        <f t="shared" ref="AQ15:AR15" si="61">G69</f>
        <v>0.55600333213754127</v>
      </c>
      <c r="AR15" s="68">
        <f t="shared" si="61"/>
        <v>-0.13112626558026474</v>
      </c>
      <c r="AS15" s="134">
        <f t="shared" si="47"/>
        <v>0</v>
      </c>
      <c r="AT15" s="97">
        <f t="shared" si="47"/>
        <v>-1.1501361175437892</v>
      </c>
      <c r="AU15" s="104">
        <f t="shared" si="57"/>
        <v>0.55600333213754127</v>
      </c>
      <c r="AV15" s="51">
        <f t="shared" si="58"/>
        <v>-1.2812623831240539</v>
      </c>
      <c r="AW15" s="51">
        <f>AU15*Начало!$A$3/1000</f>
        <v>3.3360199928252476</v>
      </c>
      <c r="AX15" s="135">
        <f>AV15*Начало!$A$3/1000</f>
        <v>-7.6875742987443241</v>
      </c>
      <c r="AY15" s="111">
        <f t="shared" si="59"/>
        <v>81.732489824218575</v>
      </c>
      <c r="AZ15" s="89">
        <f>AW15*Начало!$H$5*1000</f>
        <v>163.46497964843715</v>
      </c>
      <c r="BA15" s="51">
        <f t="shared" si="28"/>
        <v>748.52742876952925</v>
      </c>
      <c r="BB15" s="135">
        <f t="shared" si="29"/>
        <v>830.2599185937479</v>
      </c>
    </row>
    <row r="16" spans="1:58" ht="14.65" thickTop="1" x14ac:dyDescent="0.45">
      <c r="A16" s="54">
        <v>100</v>
      </c>
      <c r="B16" s="49">
        <f>Начало!O12</f>
        <v>1.617373177322301</v>
      </c>
      <c r="C16" s="49">
        <f>Начало!V12</f>
        <v>0.23344334665950645</v>
      </c>
      <c r="D16" s="49">
        <f>Начало!Y12</f>
        <v>0.94</v>
      </c>
      <c r="E16" s="50">
        <f>Начало!X12</f>
        <v>-0.40354499534632876</v>
      </c>
      <c r="F16" s="60">
        <f>Начало!R12*Начало!$A$3/1000</f>
        <v>2.2653900438686243</v>
      </c>
      <c r="G16" s="65">
        <f t="shared" si="35"/>
        <v>1.520330786682963</v>
      </c>
      <c r="H16" s="66">
        <f t="shared" si="5"/>
        <v>-0.65268285131580495</v>
      </c>
      <c r="I16" s="107">
        <f>B7*D7</f>
        <v>2.9973592532798201</v>
      </c>
      <c r="J16" s="108">
        <f>B7*E7</f>
        <v>13.961516916332007</v>
      </c>
      <c r="K16" s="51">
        <f t="shared" si="6"/>
        <v>4.5176900399627833</v>
      </c>
      <c r="L16" s="51">
        <f t="shared" si="7"/>
        <v>13.308834065016203</v>
      </c>
      <c r="M16" s="51">
        <f>K16*Начало!$A$3/1000</f>
        <v>27.1061402397767</v>
      </c>
      <c r="N16" s="95">
        <f>L16*Начало!$A$3/1000</f>
        <v>79.853004390097226</v>
      </c>
      <c r="O16" s="83">
        <f t="shared" si="8"/>
        <v>664.10043587452913</v>
      </c>
      <c r="P16" s="49">
        <f>M16*Начало!$H$5*1000</f>
        <v>1328.2008717490583</v>
      </c>
      <c r="Q16" s="49">
        <f t="shared" si="9"/>
        <v>664.10043587452913</v>
      </c>
      <c r="R16" s="84">
        <f t="shared" si="10"/>
        <v>1328.2008717490583</v>
      </c>
      <c r="S16" s="92">
        <f t="shared" si="2"/>
        <v>0.24060368103555446</v>
      </c>
      <c r="T16" s="68">
        <f t="shared" si="11"/>
        <v>-1.1359338496834017</v>
      </c>
      <c r="U16" s="67">
        <f t="shared" si="50"/>
        <v>0.53333078668296241</v>
      </c>
      <c r="V16" s="68">
        <f t="shared" si="51"/>
        <v>-0.22896060620215927</v>
      </c>
      <c r="W16" s="51">
        <f t="shared" si="14"/>
        <v>0.77393446771851693</v>
      </c>
      <c r="X16" s="51">
        <f t="shared" si="15"/>
        <v>-1.3648944558855609</v>
      </c>
      <c r="Y16" s="51">
        <f>W16*Начало!$A$3/1000</f>
        <v>4.6436068063111016</v>
      </c>
      <c r="Z16" s="95">
        <f>X16*Начало!$A$3/1000</f>
        <v>-8.1893667353133655</v>
      </c>
      <c r="AA16" s="83">
        <f t="shared" si="30"/>
        <v>113.76836675462199</v>
      </c>
      <c r="AB16" s="49">
        <f>Y16*Начало!$H$5*1000</f>
        <v>227.53673350924399</v>
      </c>
      <c r="AC16" s="114">
        <f t="shared" si="16"/>
        <v>1441.9692385036803</v>
      </c>
      <c r="AD16" s="115">
        <f t="shared" si="17"/>
        <v>1555.7376052583022</v>
      </c>
      <c r="AE16" s="87">
        <f t="shared" ref="AE16:AF16" si="62">G43</f>
        <v>-0.29964074672017987</v>
      </c>
      <c r="AF16" s="68">
        <f t="shared" si="62"/>
        <v>-1.3957083554727294</v>
      </c>
      <c r="AG16" s="33">
        <f t="shared" si="46"/>
        <v>0.10693036447678923</v>
      </c>
      <c r="AH16" s="68">
        <f t="shared" si="46"/>
        <v>-6.3986038062308131E-3</v>
      </c>
      <c r="AI16" s="51">
        <f t="shared" si="53"/>
        <v>-0.19271038224339065</v>
      </c>
      <c r="AJ16" s="51">
        <f t="shared" si="54"/>
        <v>-1.4021069592789603</v>
      </c>
      <c r="AK16" s="51">
        <f>AI16*Начало!$A$3/1000</f>
        <v>-1.1562622934603439</v>
      </c>
      <c r="AL16" s="135">
        <f>AJ16*Начало!$A$3/1000</f>
        <v>-8.4126417556737607</v>
      </c>
      <c r="AM16" s="111">
        <f t="shared" si="55"/>
        <v>-28.328426189778426</v>
      </c>
      <c r="AN16" s="89">
        <f>AK16*Начало!$H$5*1000</f>
        <v>-56.656852379556852</v>
      </c>
      <c r="AO16" s="51">
        <f t="shared" si="21"/>
        <v>1527.4091790685238</v>
      </c>
      <c r="AP16" s="135">
        <f t="shared" si="22"/>
        <v>1499.0807528787454</v>
      </c>
      <c r="AQ16" s="87">
        <f t="shared" ref="AQ16:AR16" si="63">G70</f>
        <v>0.38893036447678958</v>
      </c>
      <c r="AR16" s="68">
        <f t="shared" si="63"/>
        <v>-2.3273195809971479E-2</v>
      </c>
      <c r="AS16" s="33">
        <f t="shared" si="47"/>
        <v>0.24060368103555446</v>
      </c>
      <c r="AT16" s="68">
        <f t="shared" si="47"/>
        <v>-1.1359338496834019</v>
      </c>
      <c r="AU16" s="104">
        <f t="shared" si="57"/>
        <v>0.62953404551234404</v>
      </c>
      <c r="AV16" s="51">
        <f t="shared" si="58"/>
        <v>-1.1592070454933734</v>
      </c>
      <c r="AW16" s="51">
        <f>AU16*Начало!$A$3/1000</f>
        <v>3.777204273074064</v>
      </c>
      <c r="AX16" s="135">
        <f>AV16*Начало!$A$3/1000</f>
        <v>-6.9552422729602403</v>
      </c>
      <c r="AY16" s="111">
        <f t="shared" si="59"/>
        <v>92.541504690314568</v>
      </c>
      <c r="AZ16" s="89">
        <f>AW16*Начало!$H$5*1000</f>
        <v>185.08300938062914</v>
      </c>
      <c r="BA16" s="51">
        <f t="shared" si="28"/>
        <v>1591.6222575690599</v>
      </c>
      <c r="BB16" s="135">
        <f t="shared" si="29"/>
        <v>1684.1637622593746</v>
      </c>
    </row>
    <row r="17" spans="1:54" x14ac:dyDescent="0.45">
      <c r="A17" s="54">
        <v>110</v>
      </c>
      <c r="B17" s="49">
        <f>Начало!O13</f>
        <v>1.5428359317872236</v>
      </c>
      <c r="C17" s="49">
        <f>Начало!V13</f>
        <v>0.22334323674049131</v>
      </c>
      <c r="D17" s="49">
        <f>Начало!Y13</f>
        <v>0.86</v>
      </c>
      <c r="E17" s="50">
        <f>Начало!X13</f>
        <v>-0.55189413479314875</v>
      </c>
      <c r="F17" s="60">
        <f>Начало!R13*Начало!$A$3/1000</f>
        <v>2.0674918245893421</v>
      </c>
      <c r="G17" s="65">
        <f t="shared" si="35"/>
        <v>1.3268389013370123</v>
      </c>
      <c r="H17" s="66">
        <f t="shared" si="5"/>
        <v>-0.85148210170149119</v>
      </c>
      <c r="I17" s="69">
        <f t="shared" ref="I17:I76" si="64">B8*D8</f>
        <v>5.566373391639404</v>
      </c>
      <c r="J17" s="70">
        <f t="shared" ref="J17:J76" si="65">B8*E8</f>
        <v>12.405353596168997</v>
      </c>
      <c r="K17" s="51">
        <f t="shared" si="6"/>
        <v>6.8932122929764166</v>
      </c>
      <c r="L17" s="51">
        <f t="shared" si="7"/>
        <v>11.553871494467506</v>
      </c>
      <c r="M17" s="51">
        <f>K17*Начало!$A$3/1000</f>
        <v>41.359273757858503</v>
      </c>
      <c r="N17" s="95">
        <f>L17*Начало!$A$3/1000</f>
        <v>69.323228966805033</v>
      </c>
      <c r="O17" s="83">
        <f t="shared" si="8"/>
        <v>1013.3022070675332</v>
      </c>
      <c r="P17" s="49">
        <f>M17*Начало!$H$5*1000</f>
        <v>2026.6044141350665</v>
      </c>
      <c r="Q17" s="49">
        <f t="shared" si="9"/>
        <v>1013.3022070675332</v>
      </c>
      <c r="R17" s="84">
        <f t="shared" si="10"/>
        <v>2026.6044141350665</v>
      </c>
      <c r="S17" s="92">
        <f t="shared" si="2"/>
        <v>0.4638164657573931</v>
      </c>
      <c r="T17" s="68">
        <f t="shared" si="11"/>
        <v>-1.0924002039671767</v>
      </c>
      <c r="U17" s="67">
        <f t="shared" si="50"/>
        <v>0.63883890133701149</v>
      </c>
      <c r="V17" s="68">
        <f t="shared" si="51"/>
        <v>-0.40996679386697099</v>
      </c>
      <c r="W17" s="51">
        <f t="shared" si="14"/>
        <v>1.1026553670944046</v>
      </c>
      <c r="X17" s="51">
        <f t="shared" si="15"/>
        <v>-1.5023669978341476</v>
      </c>
      <c r="Y17" s="51">
        <f>W17*Начало!$A$3/1000</f>
        <v>6.6159322025664276</v>
      </c>
      <c r="Z17" s="95">
        <f>X17*Начало!$A$3/1000</f>
        <v>-9.0142019870048866</v>
      </c>
      <c r="AA17" s="83">
        <f t="shared" si="30"/>
        <v>162.09033896287747</v>
      </c>
      <c r="AB17" s="49">
        <f>Y17*Начало!$H$5*1000</f>
        <v>324.18067792575494</v>
      </c>
      <c r="AC17" s="114">
        <f t="shared" si="16"/>
        <v>2188.6947530979442</v>
      </c>
      <c r="AD17" s="115">
        <f t="shared" si="17"/>
        <v>2350.7850920608216</v>
      </c>
      <c r="AE17" s="87">
        <f t="shared" ref="AE17:AF17" si="66">G44</f>
        <v>-0.54262660836059518</v>
      </c>
      <c r="AF17" s="68">
        <f t="shared" si="66"/>
        <v>-1.2093107080300531</v>
      </c>
      <c r="AG17" s="33">
        <f t="shared" si="46"/>
        <v>-0.12952982173029581</v>
      </c>
      <c r="AH17" s="68">
        <f t="shared" si="46"/>
        <v>-1.990333429364638E-2</v>
      </c>
      <c r="AI17" s="51">
        <f t="shared" si="53"/>
        <v>-0.67215643009089099</v>
      </c>
      <c r="AJ17" s="51">
        <f t="shared" si="54"/>
        <v>-1.2292140423236995</v>
      </c>
      <c r="AK17" s="51">
        <f>AI17*Начало!$A$3/1000</f>
        <v>-4.0329385805453457</v>
      </c>
      <c r="AL17" s="135">
        <f>AJ17*Начало!$A$3/1000</f>
        <v>-7.3752842539421968</v>
      </c>
      <c r="AM17" s="111">
        <f t="shared" si="55"/>
        <v>-98.806995223360971</v>
      </c>
      <c r="AN17" s="89">
        <f>AK17*Начало!$H$5*1000</f>
        <v>-197.61399044672194</v>
      </c>
      <c r="AO17" s="51">
        <f t="shared" si="21"/>
        <v>2251.9780968374607</v>
      </c>
      <c r="AP17" s="135">
        <f t="shared" si="22"/>
        <v>2153.1711016140998</v>
      </c>
      <c r="AQ17" s="87">
        <f t="shared" ref="AQ17:AR17" si="67">G71</f>
        <v>0.2574701782697057</v>
      </c>
      <c r="AR17" s="68">
        <f t="shared" si="67"/>
        <v>3.9562434042538792E-2</v>
      </c>
      <c r="AS17" s="33">
        <f t="shared" ref="AS17:AT17" si="68">G62</f>
        <v>0.46381646575739316</v>
      </c>
      <c r="AT17" s="68">
        <f t="shared" si="68"/>
        <v>-1.0924002039671774</v>
      </c>
      <c r="AU17" s="104">
        <f t="shared" si="57"/>
        <v>0.72128664402709886</v>
      </c>
      <c r="AV17" s="51">
        <f t="shared" si="58"/>
        <v>-1.0528377699246385</v>
      </c>
      <c r="AW17" s="51">
        <f>AU17*Начало!$A$3/1000</f>
        <v>4.3277198641625931</v>
      </c>
      <c r="AX17" s="135">
        <f>AV17*Начало!$A$3/1000</f>
        <v>-6.3170266195478311</v>
      </c>
      <c r="AY17" s="111">
        <f t="shared" si="59"/>
        <v>106.02913667198354</v>
      </c>
      <c r="AZ17" s="89">
        <f>AW17*Начало!$H$5*1000</f>
        <v>212.05827334396707</v>
      </c>
      <c r="BA17" s="51">
        <f t="shared" si="28"/>
        <v>2259.2002382860833</v>
      </c>
      <c r="BB17" s="135">
        <f t="shared" si="29"/>
        <v>2365.2293749580667</v>
      </c>
    </row>
    <row r="18" spans="1:54" x14ac:dyDescent="0.45">
      <c r="A18" s="53">
        <v>120</v>
      </c>
      <c r="B18" s="49">
        <f>Начало!O14</f>
        <v>1.5310713909094349</v>
      </c>
      <c r="C18" s="49">
        <f>Начало!V14</f>
        <v>0.2010905402047421</v>
      </c>
      <c r="D18" s="49">
        <f>Начало!Y14</f>
        <v>0.76</v>
      </c>
      <c r="E18" s="50">
        <f>Начало!X14</f>
        <v>-0.67414951627804254</v>
      </c>
      <c r="F18" s="60">
        <f>Начало!R14*Начало!$A$3/1000</f>
        <v>1.8473038385400247</v>
      </c>
      <c r="G18" s="65">
        <f t="shared" si="35"/>
        <v>1.1636142570911705</v>
      </c>
      <c r="H18" s="66">
        <f t="shared" si="5"/>
        <v>-1.0321710375687454</v>
      </c>
      <c r="I18" s="69">
        <f t="shared" si="64"/>
        <v>4.3311005498770809</v>
      </c>
      <c r="J18" s="70">
        <f t="shared" si="65"/>
        <v>5.9450084696436143</v>
      </c>
      <c r="K18" s="51">
        <f t="shared" si="6"/>
        <v>5.4947148069682514</v>
      </c>
      <c r="L18" s="51">
        <f t="shared" si="7"/>
        <v>4.9128374320748689</v>
      </c>
      <c r="M18" s="51">
        <f>K18*Начало!$A$3/1000</f>
        <v>32.96828884180951</v>
      </c>
      <c r="N18" s="95">
        <f>L18*Начало!$A$3/1000</f>
        <v>29.477024592449212</v>
      </c>
      <c r="O18" s="83">
        <f t="shared" si="8"/>
        <v>807.72307662433309</v>
      </c>
      <c r="P18" s="49">
        <f>M18*Начало!$H$5*1000</f>
        <v>1615.4461532486662</v>
      </c>
      <c r="Q18" s="49">
        <f t="shared" si="9"/>
        <v>807.72307662433309</v>
      </c>
      <c r="R18" s="84">
        <f t="shared" si="10"/>
        <v>1615.4461532486662</v>
      </c>
      <c r="S18" s="92">
        <f t="shared" si="2"/>
        <v>0.65085748416176969</v>
      </c>
      <c r="T18" s="68">
        <f t="shared" si="11"/>
        <v>-1.0173208666978579</v>
      </c>
      <c r="U18" s="67">
        <f t="shared" si="50"/>
        <v>0.66961425709117017</v>
      </c>
      <c r="V18" s="68">
        <f t="shared" si="51"/>
        <v>-0.59397385198801622</v>
      </c>
      <c r="W18" s="51">
        <f t="shared" si="14"/>
        <v>1.3204717412529399</v>
      </c>
      <c r="X18" s="51">
        <f t="shared" si="15"/>
        <v>-1.6112947186858741</v>
      </c>
      <c r="Y18" s="51">
        <f>W18*Начало!$A$3/1000</f>
        <v>7.9228304475176392</v>
      </c>
      <c r="Z18" s="95">
        <f>X18*Начало!$A$3/1000</f>
        <v>-9.6677683121152445</v>
      </c>
      <c r="AA18" s="83">
        <f t="shared" si="30"/>
        <v>194.10934596418215</v>
      </c>
      <c r="AB18" s="49">
        <f>Y18*Начало!$H$5*1000</f>
        <v>388.21869192836431</v>
      </c>
      <c r="AC18" s="114">
        <f t="shared" si="16"/>
        <v>1809.5554992128484</v>
      </c>
      <c r="AD18" s="115">
        <f t="shared" si="17"/>
        <v>2003.6648451770304</v>
      </c>
      <c r="AE18" s="87">
        <f t="shared" ref="AE18:AF18" si="69">G45</f>
        <v>-0.68389945012291853</v>
      </c>
      <c r="AF18" s="68">
        <f t="shared" si="69"/>
        <v>-0.9387424689276147</v>
      </c>
      <c r="AG18" s="33">
        <f t="shared" ref="AG18:AH18" si="70">G36</f>
        <v>-0.32305172466663995</v>
      </c>
      <c r="AH18" s="68">
        <f t="shared" si="70"/>
        <v>-0.13850863256557525</v>
      </c>
      <c r="AI18" s="51">
        <f t="shared" si="53"/>
        <v>-1.0069511747895585</v>
      </c>
      <c r="AJ18" s="51">
        <f t="shared" si="54"/>
        <v>-1.07725110149319</v>
      </c>
      <c r="AK18" s="51">
        <f>AI18*Начало!$A$3/1000</f>
        <v>-6.0417070487373516</v>
      </c>
      <c r="AL18" s="135">
        <f>AJ18*Начало!$A$3/1000</f>
        <v>-6.4635066089591398</v>
      </c>
      <c r="AM18" s="111">
        <f t="shared" si="55"/>
        <v>-148.02182269406512</v>
      </c>
      <c r="AN18" s="89">
        <f>AK18*Начало!$H$5*1000</f>
        <v>-296.04364538813024</v>
      </c>
      <c r="AO18" s="51">
        <f t="shared" si="21"/>
        <v>1855.6430224829653</v>
      </c>
      <c r="AP18" s="135">
        <f t="shared" si="22"/>
        <v>1707.6211997889002</v>
      </c>
      <c r="AQ18" s="87">
        <f t="shared" ref="AQ18:AR18" si="71">G72</f>
        <v>0.17094827533336149</v>
      </c>
      <c r="AR18" s="68">
        <f t="shared" si="71"/>
        <v>7.3294181853697557E-2</v>
      </c>
      <c r="AS18" s="33">
        <f t="shared" ref="AS18:AT18" si="72">G63</f>
        <v>0.65085748416176981</v>
      </c>
      <c r="AT18" s="68">
        <f t="shared" si="72"/>
        <v>-1.0173208666978582</v>
      </c>
      <c r="AU18" s="104">
        <f t="shared" si="57"/>
        <v>0.82180575949513135</v>
      </c>
      <c r="AV18" s="51">
        <f t="shared" si="58"/>
        <v>-0.94402668484416064</v>
      </c>
      <c r="AW18" s="51">
        <f>AU18*Начало!$A$3/1000</f>
        <v>4.9308345569707877</v>
      </c>
      <c r="AX18" s="135">
        <f>AV18*Начало!$A$3/1000</f>
        <v>-5.664160109064964</v>
      </c>
      <c r="AY18" s="111">
        <f t="shared" si="59"/>
        <v>120.8054466457843</v>
      </c>
      <c r="AZ18" s="89">
        <f>AW18*Начало!$H$5*1000</f>
        <v>241.6108932915686</v>
      </c>
      <c r="BA18" s="51">
        <f t="shared" si="28"/>
        <v>1828.4266464346845</v>
      </c>
      <c r="BB18" s="135">
        <f t="shared" si="29"/>
        <v>1949.2320930804688</v>
      </c>
    </row>
    <row r="19" spans="1:54" x14ac:dyDescent="0.45">
      <c r="A19" s="54">
        <v>130</v>
      </c>
      <c r="B19" s="49">
        <f>Начало!O15</f>
        <v>1.5840247668802996</v>
      </c>
      <c r="C19" s="49">
        <f>Начало!V15</f>
        <v>0.17920775650854195</v>
      </c>
      <c r="D19" s="49">
        <f>Начало!Y15</f>
        <v>0.64</v>
      </c>
      <c r="E19" s="50">
        <f>Начало!X15</f>
        <v>-0.78006871572372694</v>
      </c>
      <c r="F19" s="60">
        <f>Начало!R15*Начало!$A$3/1000</f>
        <v>1.703217148359508</v>
      </c>
      <c r="G19" s="65">
        <f t="shared" si="35"/>
        <v>1.0137758508033918</v>
      </c>
      <c r="H19" s="66">
        <f t="shared" si="5"/>
        <v>-1.2356481655748912</v>
      </c>
      <c r="I19" s="69">
        <f t="shared" si="64"/>
        <v>3.4537384653980938</v>
      </c>
      <c r="J19" s="70">
        <f t="shared" si="65"/>
        <v>3.0926354444836681</v>
      </c>
      <c r="K19" s="51">
        <f t="shared" si="6"/>
        <v>4.4675143162014859</v>
      </c>
      <c r="L19" s="51">
        <f t="shared" si="7"/>
        <v>1.8569872789087769</v>
      </c>
      <c r="M19" s="51">
        <f>K19*Начало!$A$3/1000</f>
        <v>26.805085897208915</v>
      </c>
      <c r="N19" s="95">
        <f>L19*Начало!$A$3/1000</f>
        <v>11.141923673452663</v>
      </c>
      <c r="O19" s="83">
        <f t="shared" si="8"/>
        <v>656.72460448161837</v>
      </c>
      <c r="P19" s="49">
        <f>M19*Начало!$H$5*1000</f>
        <v>1313.4492089632367</v>
      </c>
      <c r="Q19" s="49">
        <f t="shared" si="9"/>
        <v>656.72460448161837</v>
      </c>
      <c r="R19" s="84">
        <f t="shared" si="10"/>
        <v>1313.4492089632367</v>
      </c>
      <c r="S19" s="92">
        <f t="shared" si="2"/>
        <v>0.79207976644838751</v>
      </c>
      <c r="T19" s="68">
        <f t="shared" si="11"/>
        <v>-0.90878434584087542</v>
      </c>
      <c r="U19" s="67">
        <f t="shared" si="50"/>
        <v>0.62977585080339182</v>
      </c>
      <c r="V19" s="68">
        <f t="shared" si="51"/>
        <v>-0.76760693614065534</v>
      </c>
      <c r="W19" s="51">
        <f t="shared" si="14"/>
        <v>1.4218556172517793</v>
      </c>
      <c r="X19" s="51">
        <f t="shared" si="15"/>
        <v>-1.6763912819815308</v>
      </c>
      <c r="Y19" s="51">
        <f>W19*Начало!$A$3/1000</f>
        <v>8.531133703510676</v>
      </c>
      <c r="Z19" s="95">
        <f>X19*Начало!$A$3/1000</f>
        <v>-10.058347691889185</v>
      </c>
      <c r="AA19" s="83">
        <f t="shared" si="30"/>
        <v>209.01277573601158</v>
      </c>
      <c r="AB19" s="49">
        <f>Y19*Начало!$H$5*1000</f>
        <v>418.02555147202315</v>
      </c>
      <c r="AC19" s="114">
        <f t="shared" si="16"/>
        <v>1522.4619846992482</v>
      </c>
      <c r="AD19" s="115">
        <f t="shared" si="17"/>
        <v>1731.4747604352599</v>
      </c>
      <c r="AE19" s="87">
        <f t="shared" ref="AE19:AF19" si="73">G46</f>
        <v>-0.70876153460190638</v>
      </c>
      <c r="AF19" s="68">
        <f t="shared" si="73"/>
        <v>-0.63465750680222421</v>
      </c>
      <c r="AG19" s="33">
        <f t="shared" ref="AG19:AH19" si="74">G37</f>
        <v>-0.44487407531238893</v>
      </c>
      <c r="AH19" s="68">
        <f t="shared" si="74"/>
        <v>-0.35138552871156919</v>
      </c>
      <c r="AI19" s="51">
        <f t="shared" si="53"/>
        <v>-1.1536356099142953</v>
      </c>
      <c r="AJ19" s="51">
        <f t="shared" si="54"/>
        <v>-0.98604303551379346</v>
      </c>
      <c r="AK19" s="51">
        <f>AI19*Начало!$A$3/1000</f>
        <v>-6.9218136594857711</v>
      </c>
      <c r="AL19" s="135">
        <f>AJ19*Начало!$A$3/1000</f>
        <v>-5.9162582130827603</v>
      </c>
      <c r="AM19" s="111">
        <f t="shared" si="55"/>
        <v>-169.5844346574014</v>
      </c>
      <c r="AN19" s="89">
        <f>AK19*Начало!$H$5*1000</f>
        <v>-339.16886931480281</v>
      </c>
      <c r="AO19" s="51">
        <f t="shared" si="21"/>
        <v>1561.8903257778584</v>
      </c>
      <c r="AP19" s="135">
        <f t="shared" si="22"/>
        <v>1392.3058911204571</v>
      </c>
      <c r="AQ19" s="87">
        <f t="shared" ref="AQ19:AR19" si="75">G73</f>
        <v>0.19512592468761042</v>
      </c>
      <c r="AR19" s="68">
        <f t="shared" si="75"/>
        <v>0.1541209749377826</v>
      </c>
      <c r="AS19" s="33">
        <f t="shared" ref="AS19:AT19" si="76">G64</f>
        <v>0.79957976644838735</v>
      </c>
      <c r="AT19" s="68">
        <f t="shared" si="76"/>
        <v>-0.91738939154778443</v>
      </c>
      <c r="AU19" s="104">
        <f t="shared" si="57"/>
        <v>0.99470569113599772</v>
      </c>
      <c r="AV19" s="51">
        <f t="shared" si="58"/>
        <v>-0.76326841661000189</v>
      </c>
      <c r="AW19" s="51">
        <f>AU19*Начало!$A$3/1000</f>
        <v>5.9682341468159867</v>
      </c>
      <c r="AX19" s="135">
        <f>AV19*Начало!$A$3/1000</f>
        <v>-4.5796104996600118</v>
      </c>
      <c r="AY19" s="111">
        <f t="shared" si="59"/>
        <v>146.22173659699166</v>
      </c>
      <c r="AZ19" s="89">
        <f>AW19*Начало!$H$5*1000</f>
        <v>292.44347319398332</v>
      </c>
      <c r="BA19" s="51">
        <f t="shared" si="28"/>
        <v>1538.5276277174487</v>
      </c>
      <c r="BB19" s="135">
        <f t="shared" si="29"/>
        <v>1684.7493643144403</v>
      </c>
    </row>
    <row r="20" spans="1:54" x14ac:dyDescent="0.45">
      <c r="A20" s="54">
        <v>140</v>
      </c>
      <c r="B20" s="49">
        <f>Начало!O16</f>
        <v>1.6061063552645165</v>
      </c>
      <c r="C20" s="49">
        <f>Начало!V16</f>
        <v>0.14695387115198888</v>
      </c>
      <c r="D20" s="49">
        <f>Начало!Y16</f>
        <v>0.52</v>
      </c>
      <c r="E20" s="50">
        <f>Начало!X16</f>
        <v>-0.86050457069094854</v>
      </c>
      <c r="F20" s="60">
        <f>Начало!R16*Начало!$A$3/1000</f>
        <v>1.4161412783275935</v>
      </c>
      <c r="G20" s="65">
        <f t="shared" si="35"/>
        <v>0.83517530473754864</v>
      </c>
      <c r="H20" s="66">
        <f t="shared" si="5"/>
        <v>-1.3820618597208969</v>
      </c>
      <c r="I20" s="69">
        <f t="shared" si="64"/>
        <v>2.7430539335792457</v>
      </c>
      <c r="J20" s="70">
        <f t="shared" si="65"/>
        <v>1.670640485885839</v>
      </c>
      <c r="K20" s="51">
        <f t="shared" si="6"/>
        <v>3.5782292383167942</v>
      </c>
      <c r="L20" s="51">
        <f t="shared" si="7"/>
        <v>0.28857862616494212</v>
      </c>
      <c r="M20" s="51">
        <f>K20*Начало!$A$3/1000</f>
        <v>21.469375429900762</v>
      </c>
      <c r="N20" s="95">
        <f>L20*Начало!$A$3/1000</f>
        <v>1.7314717569896527</v>
      </c>
      <c r="O20" s="83">
        <f t="shared" si="8"/>
        <v>525.99969803256863</v>
      </c>
      <c r="P20" s="49">
        <f>M20*Начало!$H$5*1000</f>
        <v>1051.9993960651373</v>
      </c>
      <c r="Q20" s="49">
        <f t="shared" si="9"/>
        <v>525.99969803256863</v>
      </c>
      <c r="R20" s="84">
        <f t="shared" si="10"/>
        <v>1051.9993960651373</v>
      </c>
      <c r="S20" s="92">
        <f t="shared" si="2"/>
        <v>0.81674055651064859</v>
      </c>
      <c r="T20" s="68">
        <f t="shared" si="11"/>
        <v>-0.76760693614065523</v>
      </c>
      <c r="U20" s="67">
        <f t="shared" si="50"/>
        <v>0.54917530473754883</v>
      </c>
      <c r="V20" s="68">
        <f t="shared" si="51"/>
        <v>-0.90878434584087586</v>
      </c>
      <c r="W20" s="51">
        <f t="shared" si="14"/>
        <v>1.3659158612481974</v>
      </c>
      <c r="X20" s="51">
        <f t="shared" si="15"/>
        <v>-1.6763912819815312</v>
      </c>
      <c r="Y20" s="51">
        <f>W20*Начало!$A$3/1000</f>
        <v>8.1954951674891863</v>
      </c>
      <c r="Z20" s="95">
        <f>X20*Начало!$A$3/1000</f>
        <v>-10.058347691889187</v>
      </c>
      <c r="AA20" s="83">
        <f t="shared" si="30"/>
        <v>200.78963160348508</v>
      </c>
      <c r="AB20" s="49">
        <f>Y20*Начало!$H$5*1000</f>
        <v>401.57926320697015</v>
      </c>
      <c r="AC20" s="114">
        <f t="shared" si="16"/>
        <v>1252.7890276686223</v>
      </c>
      <c r="AD20" s="115">
        <f t="shared" si="17"/>
        <v>1453.5786592721074</v>
      </c>
      <c r="AE20" s="87">
        <f t="shared" ref="AE20:AF20" si="77">G47</f>
        <v>-0.57694606642075508</v>
      </c>
      <c r="AF20" s="68">
        <f t="shared" si="77"/>
        <v>-0.35138552871156992</v>
      </c>
      <c r="AG20" s="33">
        <f t="shared" ref="AG20:AH20" si="78">G38</f>
        <v>-0.4914079973239881</v>
      </c>
      <c r="AH20" s="68">
        <f t="shared" si="78"/>
        <v>-0.63465750680222344</v>
      </c>
      <c r="AI20" s="51">
        <f t="shared" si="53"/>
        <v>-1.0683540637447431</v>
      </c>
      <c r="AJ20" s="51">
        <f t="shared" si="54"/>
        <v>-0.98604303551379335</v>
      </c>
      <c r="AK20" s="51">
        <f>AI20*Начало!$A$3/1000</f>
        <v>-6.4101243824684584</v>
      </c>
      <c r="AL20" s="135">
        <f>AJ20*Начало!$A$3/1000</f>
        <v>-5.9162582130827603</v>
      </c>
      <c r="AM20" s="111">
        <f t="shared" si="55"/>
        <v>-157.04804737047724</v>
      </c>
      <c r="AN20" s="89">
        <f>AK20*Начало!$H$5*1000</f>
        <v>-314.09609474095447</v>
      </c>
      <c r="AO20" s="51">
        <f t="shared" si="21"/>
        <v>1296.5306119016302</v>
      </c>
      <c r="AP20" s="135">
        <f t="shared" si="22"/>
        <v>1139.482564531153</v>
      </c>
      <c r="AQ20" s="87">
        <f t="shared" ref="AQ20:AR20" si="79">G74</f>
        <v>0.34059200267601131</v>
      </c>
      <c r="AR20" s="68">
        <f t="shared" si="79"/>
        <v>0.43987739807298792</v>
      </c>
      <c r="AS20" s="33">
        <f t="shared" ref="AS20:AT20" si="80">G65</f>
        <v>0.83334055651064853</v>
      </c>
      <c r="AT20" s="68">
        <f t="shared" si="80"/>
        <v>-0.78320831045512895</v>
      </c>
      <c r="AU20" s="104">
        <f t="shared" si="57"/>
        <v>1.1739325591866598</v>
      </c>
      <c r="AV20" s="51">
        <f t="shared" si="58"/>
        <v>-0.34333091238214103</v>
      </c>
      <c r="AW20" s="51">
        <f>AU20*Начало!$A$3/1000</f>
        <v>7.043595355119959</v>
      </c>
      <c r="AX20" s="135">
        <f>AV20*Начало!$A$3/1000</f>
        <v>-2.0599854742928461</v>
      </c>
      <c r="AY20" s="111">
        <f t="shared" si="59"/>
        <v>172.56808620043901</v>
      </c>
      <c r="AZ20" s="89">
        <f>AW20*Начало!$H$5*1000</f>
        <v>345.13617240087802</v>
      </c>
      <c r="BA20" s="51">
        <f t="shared" si="28"/>
        <v>1312.050650731592</v>
      </c>
      <c r="BB20" s="135">
        <f t="shared" si="29"/>
        <v>1484.618736932031</v>
      </c>
    </row>
    <row r="21" spans="1:54" x14ac:dyDescent="0.45">
      <c r="A21" s="53">
        <v>150</v>
      </c>
      <c r="B21" s="49">
        <f>Начало!O17</f>
        <v>1.6031482782402877</v>
      </c>
      <c r="C21" s="49">
        <f>Начало!V17</f>
        <v>0.11234470437564678</v>
      </c>
      <c r="D21" s="49">
        <f>Начало!Y17</f>
        <v>0.39</v>
      </c>
      <c r="E21" s="50">
        <f>Начало!X17</f>
        <v>-0.92219775597226217</v>
      </c>
      <c r="F21" s="60">
        <f>Начало!R17*Начало!$A$3/1000</f>
        <v>1.0806313163353936</v>
      </c>
      <c r="G21" s="65">
        <f t="shared" si="35"/>
        <v>0.62522782851371228</v>
      </c>
      <c r="H21" s="66">
        <f t="shared" si="5"/>
        <v>-1.4784197446839891</v>
      </c>
      <c r="I21" s="69">
        <f t="shared" si="64"/>
        <v>2.1839346635789809</v>
      </c>
      <c r="J21" s="70">
        <f t="shared" si="65"/>
        <v>0.74128767348371005</v>
      </c>
      <c r="K21" s="51">
        <f t="shared" si="6"/>
        <v>2.8091624920926934</v>
      </c>
      <c r="L21" s="51">
        <f t="shared" si="7"/>
        <v>-0.73713207120027902</v>
      </c>
      <c r="M21" s="51">
        <f>K21*Начало!$A$3/1000</f>
        <v>16.854974952556159</v>
      </c>
      <c r="N21" s="95">
        <f>L21*Начало!$A$3/1000</f>
        <v>-4.4227924272016743</v>
      </c>
      <c r="O21" s="83">
        <f t="shared" si="8"/>
        <v>412.94688633762587</v>
      </c>
      <c r="P21" s="49">
        <f>M21*Начало!$H$5*1000</f>
        <v>825.89377267525174</v>
      </c>
      <c r="Q21" s="49">
        <f t="shared" si="9"/>
        <v>412.94688633762587</v>
      </c>
      <c r="R21" s="84">
        <f t="shared" si="10"/>
        <v>825.89377267525174</v>
      </c>
      <c r="S21" s="92">
        <f t="shared" si="2"/>
        <v>0.84582853527305801</v>
      </c>
      <c r="T21" s="68">
        <f t="shared" si="11"/>
        <v>-0.59397385198801855</v>
      </c>
      <c r="U21" s="67">
        <f t="shared" si="50"/>
        <v>0.43022782851371222</v>
      </c>
      <c r="V21" s="68">
        <f t="shared" si="51"/>
        <v>-1.0173208666978577</v>
      </c>
      <c r="W21" s="51">
        <f t="shared" si="14"/>
        <v>1.2760563637867701</v>
      </c>
      <c r="X21" s="51">
        <f t="shared" si="15"/>
        <v>-1.6112947186858761</v>
      </c>
      <c r="Y21" s="51">
        <f>W21*Начало!$A$3/1000</f>
        <v>7.6563381827206207</v>
      </c>
      <c r="Z21" s="95">
        <f>X21*Начало!$A$3/1000</f>
        <v>-9.6677683121152569</v>
      </c>
      <c r="AA21" s="83">
        <f t="shared" si="30"/>
        <v>187.58028547665523</v>
      </c>
      <c r="AB21" s="49">
        <f>Y21*Начало!$H$5*1000</f>
        <v>375.16057095331047</v>
      </c>
      <c r="AC21" s="114">
        <f t="shared" si="16"/>
        <v>1013.474058151907</v>
      </c>
      <c r="AD21" s="115">
        <f t="shared" si="17"/>
        <v>1201.0543436285623</v>
      </c>
      <c r="AE21" s="87">
        <f t="shared" ref="AE21:AF21" si="81">G48</f>
        <v>-0.40806533642101822</v>
      </c>
      <c r="AF21" s="68">
        <f t="shared" si="81"/>
        <v>-0.13850863256557489</v>
      </c>
      <c r="AG21" s="33">
        <f t="shared" ref="AG21:AH21" si="82">G39</f>
        <v>-0.45206912804735278</v>
      </c>
      <c r="AH21" s="68">
        <f t="shared" si="82"/>
        <v>-0.93874246892761415</v>
      </c>
      <c r="AI21" s="51">
        <f t="shared" si="53"/>
        <v>-0.86013446446837105</v>
      </c>
      <c r="AJ21" s="51">
        <f t="shared" si="54"/>
        <v>-1.0772511014931889</v>
      </c>
      <c r="AK21" s="51">
        <f>AI21*Начало!$A$3/1000</f>
        <v>-5.1608067868102259</v>
      </c>
      <c r="AL21" s="135">
        <f>AJ21*Начало!$A$3/1000</f>
        <v>-6.4635066089591335</v>
      </c>
      <c r="AM21" s="111">
        <f t="shared" si="55"/>
        <v>-126.43976627685055</v>
      </c>
      <c r="AN21" s="89">
        <f>AK21*Начало!$H$5*1000</f>
        <v>-252.8795325537011</v>
      </c>
      <c r="AO21" s="51">
        <f t="shared" si="21"/>
        <v>1074.6145773517117</v>
      </c>
      <c r="AP21" s="135">
        <f t="shared" si="22"/>
        <v>948.17481107486117</v>
      </c>
      <c r="AQ21" s="87">
        <f t="shared" ref="AQ21:AR21" si="83">G75</f>
        <v>0.75693087195264686</v>
      </c>
      <c r="AR21" s="68">
        <f t="shared" si="83"/>
        <v>1.571801991021893</v>
      </c>
      <c r="AS21" s="33">
        <f t="shared" ref="AS21:AT21" si="84">G66</f>
        <v>0.87462853527305751</v>
      </c>
      <c r="AT21" s="68">
        <f t="shared" si="84"/>
        <v>-0.61419833747635832</v>
      </c>
      <c r="AU21" s="104">
        <f t="shared" si="57"/>
        <v>1.6315594072257045</v>
      </c>
      <c r="AV21" s="51">
        <f t="shared" si="58"/>
        <v>0.95760365354553467</v>
      </c>
      <c r="AW21" s="51">
        <f>AU21*Начало!$A$3/1000</f>
        <v>9.7893564433542277</v>
      </c>
      <c r="AX21" s="135">
        <f>AV21*Начало!$A$3/1000</f>
        <v>5.7456219212732078</v>
      </c>
      <c r="AY21" s="111">
        <f t="shared" si="59"/>
        <v>239.83923286217859</v>
      </c>
      <c r="AZ21" s="89">
        <f>AW21*Начало!$H$5*1000</f>
        <v>479.67846572435718</v>
      </c>
      <c r="BA21" s="51">
        <f t="shared" si="28"/>
        <v>1188.0140439370398</v>
      </c>
      <c r="BB21" s="135">
        <f t="shared" si="29"/>
        <v>1427.8532767992183</v>
      </c>
    </row>
    <row r="22" spans="1:54" x14ac:dyDescent="0.45">
      <c r="A22" s="54">
        <v>160</v>
      </c>
      <c r="B22" s="49">
        <f>Начало!O18</f>
        <v>1.5812596725790076</v>
      </c>
      <c r="C22" s="49">
        <f>Начало!V18</f>
        <v>7.5892493323045165E-2</v>
      </c>
      <c r="D22" s="49">
        <f>Начало!Y18</f>
        <v>0.26</v>
      </c>
      <c r="E22" s="50">
        <f>Начало!X18</f>
        <v>-0.96564938222959873</v>
      </c>
      <c r="F22" s="60">
        <f>Начало!R18*Начало!$A$3/1000</f>
        <v>0.72003443485921748</v>
      </c>
      <c r="G22" s="65">
        <f t="shared" si="35"/>
        <v>0.411127514870542</v>
      </c>
      <c r="H22" s="66">
        <f t="shared" si="5"/>
        <v>-1.5269424259704962</v>
      </c>
      <c r="I22" s="69">
        <f t="shared" si="64"/>
        <v>1.8678777675027924</v>
      </c>
      <c r="J22" s="70">
        <f t="shared" si="65"/>
        <v>0.25138873295153141</v>
      </c>
      <c r="K22" s="51">
        <f t="shared" si="6"/>
        <v>2.2790052823733342</v>
      </c>
      <c r="L22" s="51">
        <f t="shared" si="7"/>
        <v>-1.2755536930189648</v>
      </c>
      <c r="M22" s="51">
        <f>K22*Начало!$A$3/1000</f>
        <v>13.674031694240005</v>
      </c>
      <c r="N22" s="95">
        <f>L22*Начало!$A$3/1000</f>
        <v>-7.6533221581137889</v>
      </c>
      <c r="O22" s="83">
        <f t="shared" si="8"/>
        <v>335.01377650888014</v>
      </c>
      <c r="P22" s="49">
        <f>M22*Начало!$H$5*1000</f>
        <v>670.02755301776028</v>
      </c>
      <c r="Q22" s="49">
        <f t="shared" si="9"/>
        <v>335.01377650888014</v>
      </c>
      <c r="R22" s="84">
        <f t="shared" si="10"/>
        <v>670.02755301776028</v>
      </c>
      <c r="S22" s="92">
        <f t="shared" si="2"/>
        <v>0.75026429110509552</v>
      </c>
      <c r="T22" s="68">
        <f t="shared" si="11"/>
        <v>-0.40715522197870024</v>
      </c>
      <c r="U22" s="67">
        <f t="shared" si="50"/>
        <v>0.29412751487054201</v>
      </c>
      <c r="V22" s="68">
        <f t="shared" si="51"/>
        <v>-1.092400203967177</v>
      </c>
      <c r="W22" s="51">
        <f t="shared" si="14"/>
        <v>1.0443918059756374</v>
      </c>
      <c r="X22" s="51">
        <f t="shared" si="15"/>
        <v>-1.4995554259458772</v>
      </c>
      <c r="Y22" s="51">
        <f>W22*Начало!$A$3/1000</f>
        <v>6.2663508358538245</v>
      </c>
      <c r="Z22" s="95">
        <f>X22*Начало!$A$3/1000</f>
        <v>-8.9973325556752624</v>
      </c>
      <c r="AA22" s="83">
        <f t="shared" si="30"/>
        <v>153.52559547841872</v>
      </c>
      <c r="AB22" s="49">
        <f>Y22*Начало!$H$5*1000</f>
        <v>307.05119095683744</v>
      </c>
      <c r="AC22" s="114">
        <f t="shared" si="16"/>
        <v>823.55314849617901</v>
      </c>
      <c r="AD22" s="115">
        <f t="shared" si="17"/>
        <v>977.07874397459773</v>
      </c>
      <c r="AE22" s="87">
        <f t="shared" ref="AE22:AF22" si="85">G49</f>
        <v>-0.15212223249720738</v>
      </c>
      <c r="AF22" s="68">
        <f t="shared" si="85"/>
        <v>-2.0473403531301469E-2</v>
      </c>
      <c r="AG22" s="33">
        <f t="shared" ref="AG22:AH22" si="86">G40</f>
        <v>-0.34410467847257259</v>
      </c>
      <c r="AH22" s="68">
        <f t="shared" si="86"/>
        <v>-1.2093107080300534</v>
      </c>
      <c r="AI22" s="51">
        <f t="shared" si="53"/>
        <v>-0.49622691096978</v>
      </c>
      <c r="AJ22" s="51">
        <f t="shared" si="54"/>
        <v>-1.2297841115613548</v>
      </c>
      <c r="AK22" s="51">
        <f>AI22*Начало!$A$3/1000</f>
        <v>-2.9773614658186798</v>
      </c>
      <c r="AL22" s="135">
        <f>AJ22*Начало!$A$3/1000</f>
        <v>-7.3787046693681289</v>
      </c>
      <c r="AM22" s="111">
        <f t="shared" si="55"/>
        <v>-72.945355912557659</v>
      </c>
      <c r="AN22" s="89">
        <f>AK22*Начало!$H$5*1000</f>
        <v>-145.89071182511532</v>
      </c>
      <c r="AO22" s="51">
        <f t="shared" si="21"/>
        <v>904.13338806204001</v>
      </c>
      <c r="AP22" s="135">
        <f t="shared" si="22"/>
        <v>831.18803214948241</v>
      </c>
      <c r="AQ22" s="87">
        <f t="shared" ref="AQ22:AR22" si="87">G76</f>
        <v>1.0078953215274276</v>
      </c>
      <c r="AR22" s="68">
        <f t="shared" si="87"/>
        <v>3.5421157605494811</v>
      </c>
      <c r="AS22" s="33">
        <f t="shared" ref="AS22:AT22" si="88">G67</f>
        <v>0.79066429110509584</v>
      </c>
      <c r="AT22" s="68">
        <f t="shared" si="88"/>
        <v>-0.42907959071509744</v>
      </c>
      <c r="AU22" s="104">
        <f t="shared" si="57"/>
        <v>1.7985596126325234</v>
      </c>
      <c r="AV22" s="51">
        <f t="shared" si="58"/>
        <v>3.1130361698343836</v>
      </c>
      <c r="AW22" s="51">
        <f>AU22*Начало!$A$3/1000</f>
        <v>10.79135767579514</v>
      </c>
      <c r="AX22" s="135">
        <f>AV22*Начало!$A$3/1000</f>
        <v>18.678217019006301</v>
      </c>
      <c r="AY22" s="111">
        <f t="shared" si="59"/>
        <v>264.38826305698092</v>
      </c>
      <c r="AZ22" s="89">
        <f>AW22*Начало!$H$5*1000</f>
        <v>528.77652611396184</v>
      </c>
      <c r="BA22" s="51">
        <f t="shared" si="28"/>
        <v>1095.5762952064633</v>
      </c>
      <c r="BB22" s="135">
        <f t="shared" si="29"/>
        <v>1359.9645582634444</v>
      </c>
    </row>
    <row r="23" spans="1:54" ht="14.65" thickBot="1" x14ac:dyDescent="0.5">
      <c r="A23" s="54">
        <v>170</v>
      </c>
      <c r="B23" s="49">
        <f>Начало!O19</f>
        <v>1.4457318144550211</v>
      </c>
      <c r="C23" s="49">
        <f>Начало!V19</f>
        <v>3.8241335652322413E-2</v>
      </c>
      <c r="D23" s="49">
        <f>Начало!Y19</f>
        <v>0.13</v>
      </c>
      <c r="E23" s="50">
        <f>Начало!X19</f>
        <v>-0.99144829125978318</v>
      </c>
      <c r="F23" s="60">
        <f>Начало!R19*Начало!$A$3/1000</f>
        <v>0.33172029347889342</v>
      </c>
      <c r="G23" s="65">
        <f t="shared" si="35"/>
        <v>0.18794513587915274</v>
      </c>
      <c r="H23" s="66">
        <f t="shared" si="5"/>
        <v>-1.4333683370613366</v>
      </c>
      <c r="I23" s="69">
        <f t="shared" si="64"/>
        <v>1.6460308210280044</v>
      </c>
      <c r="J23" s="70">
        <f t="shared" si="65"/>
        <v>-9.0771563824932705E-2</v>
      </c>
      <c r="K23" s="51">
        <f t="shared" si="6"/>
        <v>1.8339759569071572</v>
      </c>
      <c r="L23" s="51">
        <f t="shared" si="7"/>
        <v>-1.5241399008862693</v>
      </c>
      <c r="M23" s="51">
        <f>K23*Начало!$A$3/1000</f>
        <v>11.003855741442944</v>
      </c>
      <c r="N23" s="95">
        <f>L23*Начало!$A$3/1000</f>
        <v>-9.144839405317617</v>
      </c>
      <c r="O23" s="83">
        <f t="shared" si="8"/>
        <v>269.59446566535217</v>
      </c>
      <c r="P23" s="49">
        <f>M23*Начало!$H$5*1000</f>
        <v>539.18893133070435</v>
      </c>
      <c r="Q23" s="49">
        <f t="shared" si="9"/>
        <v>269.59446566535217</v>
      </c>
      <c r="R23" s="84">
        <f t="shared" si="10"/>
        <v>539.18893133070435</v>
      </c>
      <c r="S23" s="92">
        <f t="shared" si="2"/>
        <v>0.57872064086874697</v>
      </c>
      <c r="T23" s="68">
        <f t="shared" si="11"/>
        <v>-0.22896060620215972</v>
      </c>
      <c r="U23" s="67">
        <f t="shared" si="50"/>
        <v>0.14894513587915276</v>
      </c>
      <c r="V23" s="68">
        <f t="shared" si="51"/>
        <v>-1.1359338496834019</v>
      </c>
      <c r="W23" s="51">
        <f t="shared" si="14"/>
        <v>0.72766577674789978</v>
      </c>
      <c r="X23" s="51">
        <f t="shared" si="15"/>
        <v>-1.3648944558855616</v>
      </c>
      <c r="Y23" s="51">
        <f>W23*Начало!$A$3/1000</f>
        <v>4.3659946604873987</v>
      </c>
      <c r="Z23" s="95">
        <f>X23*Начало!$A$3/1000</f>
        <v>-8.189366735313369</v>
      </c>
      <c r="AA23" s="83">
        <f t="shared" si="30"/>
        <v>106.96686918194128</v>
      </c>
      <c r="AB23" s="49">
        <f>Y23*Начало!$H$5*1000</f>
        <v>213.93373836388255</v>
      </c>
      <c r="AC23" s="114">
        <f t="shared" si="16"/>
        <v>646.15580051264567</v>
      </c>
      <c r="AD23" s="115">
        <f t="shared" si="17"/>
        <v>753.12266969458688</v>
      </c>
      <c r="AE23" s="87">
        <f t="shared" ref="AE23:AF23" si="89">G50</f>
        <v>0.11603082102800465</v>
      </c>
      <c r="AF23" s="68">
        <f t="shared" si="89"/>
        <v>-6.3986038062307177E-3</v>
      </c>
      <c r="AG23" s="33">
        <f t="shared" ref="AG23:AH23" si="90">G41</f>
        <v>-0.185491890826778</v>
      </c>
      <c r="AH23" s="68">
        <f t="shared" si="90"/>
        <v>-1.395708355472729</v>
      </c>
      <c r="AI23" s="51">
        <f t="shared" si="53"/>
        <v>-6.9461069798773353E-2</v>
      </c>
      <c r="AJ23" s="51">
        <f t="shared" si="54"/>
        <v>-1.4021069592789597</v>
      </c>
      <c r="AK23" s="51">
        <f>AI23*Начало!$A$3/1000</f>
        <v>-0.41676641879264015</v>
      </c>
      <c r="AL23" s="135">
        <f>AJ23*Начало!$A$3/1000</f>
        <v>-8.4126417556737572</v>
      </c>
      <c r="AM23" s="111">
        <f t="shared" si="55"/>
        <v>-10.210777260419684</v>
      </c>
      <c r="AN23" s="89">
        <f>AK23*Начало!$H$5*1000</f>
        <v>-20.421554520839369</v>
      </c>
      <c r="AO23" s="51">
        <f t="shared" si="21"/>
        <v>742.91189243416716</v>
      </c>
      <c r="AP23" s="135">
        <f t="shared" si="22"/>
        <v>732.70111517374755</v>
      </c>
      <c r="AQ23" s="87">
        <f t="shared" ref="AQ23" si="91">G77</f>
        <v>0.77650810917322199</v>
      </c>
      <c r="AR23" s="68">
        <f t="shared" ref="AR23" si="92">H77</f>
        <v>5.8427290337855533</v>
      </c>
      <c r="AS23" s="33">
        <f t="shared" ref="AS23:AT23" si="93">G68</f>
        <v>0.62972064086874724</v>
      </c>
      <c r="AT23" s="68">
        <f t="shared" si="93"/>
        <v>-0.24913785596947638</v>
      </c>
      <c r="AU23" s="104">
        <f t="shared" si="57"/>
        <v>1.4062287500419692</v>
      </c>
      <c r="AV23" s="51">
        <f t="shared" si="58"/>
        <v>5.5935911778160765</v>
      </c>
      <c r="AW23" s="51">
        <f>AU23*Начало!$A$3/1000</f>
        <v>8.437372500251815</v>
      </c>
      <c r="AX23" s="135">
        <f>AV23*Начало!$A$3/1000</f>
        <v>33.561547066896466</v>
      </c>
      <c r="AY23" s="111">
        <f t="shared" si="59"/>
        <v>206.71562625616949</v>
      </c>
      <c r="AZ23" s="89">
        <f>AW23*Начало!$H$5*1000</f>
        <v>413.43125251233897</v>
      </c>
      <c r="BA23" s="51">
        <f t="shared" si="28"/>
        <v>939.41674142991701</v>
      </c>
      <c r="BB23" s="135">
        <f t="shared" si="29"/>
        <v>1146.1323676860866</v>
      </c>
    </row>
    <row r="24" spans="1:54" ht="15" thickTop="1" thickBot="1" x14ac:dyDescent="0.5">
      <c r="A24" s="53">
        <v>180</v>
      </c>
      <c r="B24" s="49">
        <f>Начало!O20</f>
        <v>1.1501361175437892</v>
      </c>
      <c r="C24" s="49">
        <f>Начало!V20</f>
        <v>0</v>
      </c>
      <c r="D24" s="49">
        <f>Начало!Y20</f>
        <v>0</v>
      </c>
      <c r="E24" s="50">
        <f>Начало!X20</f>
        <v>-1</v>
      </c>
      <c r="F24" s="60">
        <f>Начало!R20*Начало!$A$3/1000</f>
        <v>0</v>
      </c>
      <c r="G24" s="65">
        <f t="shared" si="35"/>
        <v>0</v>
      </c>
      <c r="H24" s="66">
        <f t="shared" si="5"/>
        <v>-1.1501361175437892</v>
      </c>
      <c r="I24" s="69">
        <f t="shared" si="64"/>
        <v>1.5560033321375404</v>
      </c>
      <c r="J24" s="70">
        <f t="shared" si="65"/>
        <v>-0.36696345935417957</v>
      </c>
      <c r="K24" s="51">
        <f t="shared" si="6"/>
        <v>1.5560033321375404</v>
      </c>
      <c r="L24" s="51">
        <f t="shared" si="7"/>
        <v>-1.5170995768979687</v>
      </c>
      <c r="M24" s="51">
        <f>K24*Начало!$A$3/1000</f>
        <v>9.3360199928252428</v>
      </c>
      <c r="N24" s="95">
        <f>L24*Начало!$A$3/1000</f>
        <v>-9.1025974613878109</v>
      </c>
      <c r="O24" s="83">
        <f t="shared" si="8"/>
        <v>228.73248982421845</v>
      </c>
      <c r="P24" s="49">
        <f>M24*Начало!$H$5*1000</f>
        <v>457.46497964843689</v>
      </c>
      <c r="Q24" s="49">
        <f t="shared" si="9"/>
        <v>228.73248982421845</v>
      </c>
      <c r="R24" s="84">
        <f t="shared" si="10"/>
        <v>457.46497964843689</v>
      </c>
      <c r="S24" s="92">
        <f t="shared" si="2"/>
        <v>0.35600333213754087</v>
      </c>
      <c r="T24" s="68">
        <f t="shared" si="11"/>
        <v>-8.3958826825480878E-2</v>
      </c>
      <c r="U24" s="67">
        <f t="shared" si="50"/>
        <v>0</v>
      </c>
      <c r="V24" s="68">
        <f t="shared" si="51"/>
        <v>-1.1501361175437892</v>
      </c>
      <c r="W24" s="51">
        <f t="shared" si="14"/>
        <v>0.35600333213754087</v>
      </c>
      <c r="X24" s="51">
        <f t="shared" si="15"/>
        <v>-1.2340949443692701</v>
      </c>
      <c r="Y24" s="51">
        <f>W24*Начало!$A$3/1000</f>
        <v>2.1360199928252452</v>
      </c>
      <c r="Z24" s="95">
        <f>X24*Начало!$A$3/1000</f>
        <v>-7.4045696662156208</v>
      </c>
      <c r="AA24" s="83">
        <f t="shared" si="30"/>
        <v>52.332489824218506</v>
      </c>
      <c r="AB24" s="49">
        <f>Y24*Начало!$H$5*1000</f>
        <v>104.66497964843701</v>
      </c>
      <c r="AC24" s="114">
        <f t="shared" si="16"/>
        <v>509.79746947265539</v>
      </c>
      <c r="AD24" s="115">
        <f t="shared" si="17"/>
        <v>562.12995929687395</v>
      </c>
      <c r="AE24" s="87">
        <f t="shared" ref="AE24:AF24" si="94">G51</f>
        <v>0.35600333213754021</v>
      </c>
      <c r="AF24" s="68">
        <f t="shared" si="94"/>
        <v>-8.3958826825480878E-2</v>
      </c>
      <c r="AG24" s="33">
        <f t="shared" ref="AG24:AH24" si="95">G42</f>
        <v>0</v>
      </c>
      <c r="AH24" s="68">
        <f t="shared" si="95"/>
        <v>-1.4621427818188699</v>
      </c>
      <c r="AI24" s="51">
        <f t="shared" si="53"/>
        <v>0.35600333213754021</v>
      </c>
      <c r="AJ24" s="51">
        <f t="shared" si="54"/>
        <v>-1.5461016086443509</v>
      </c>
      <c r="AK24" s="51">
        <f>AI24*Начало!$A$3/1000</f>
        <v>2.1360199928252412</v>
      </c>
      <c r="AL24" s="135">
        <f>AJ24*Начало!$A$3/1000</f>
        <v>-9.2766096518661048</v>
      </c>
      <c r="AM24" s="111">
        <f t="shared" si="55"/>
        <v>52.332489824218413</v>
      </c>
      <c r="AN24" s="89">
        <f>AK24*Начало!$H$5*1000</f>
        <v>104.66497964843683</v>
      </c>
      <c r="AO24" s="51">
        <f t="shared" si="21"/>
        <v>614.46244912109239</v>
      </c>
      <c r="AP24" s="135">
        <f t="shared" si="22"/>
        <v>666.79493894531083</v>
      </c>
      <c r="AQ24" s="130">
        <f>G6</f>
        <v>0</v>
      </c>
      <c r="AR24" s="131">
        <f>H6</f>
        <v>12.33785721818113</v>
      </c>
      <c r="AS24" s="33">
        <f t="shared" ref="AS24:AT24" si="96">G69</f>
        <v>0.55600333213754127</v>
      </c>
      <c r="AT24" s="68">
        <f t="shared" si="96"/>
        <v>-0.13112626558026474</v>
      </c>
      <c r="AU24" s="104">
        <f t="shared" si="57"/>
        <v>0.55600333213754127</v>
      </c>
      <c r="AV24" s="51">
        <f t="shared" si="58"/>
        <v>12.206730952600864</v>
      </c>
      <c r="AW24" s="51">
        <f>AU24*Начало!$A$3/1000</f>
        <v>3.3360199928252476</v>
      </c>
      <c r="AX24" s="135">
        <f>AV24*Начало!$A$3/1000</f>
        <v>73.240385715605186</v>
      </c>
      <c r="AY24" s="111">
        <f t="shared" si="59"/>
        <v>81.732489824218575</v>
      </c>
      <c r="AZ24" s="89">
        <f>AW24*Начало!$H$5*1000</f>
        <v>163.46497964843715</v>
      </c>
      <c r="BA24" s="51">
        <f t="shared" si="28"/>
        <v>748.52742876952937</v>
      </c>
      <c r="BB24" s="135">
        <f t="shared" si="29"/>
        <v>830.25991859374801</v>
      </c>
    </row>
    <row r="25" spans="1:54" ht="14.65" thickTop="1" x14ac:dyDescent="0.45">
      <c r="A25" s="54">
        <v>190</v>
      </c>
      <c r="B25" s="49">
        <f>Начало!O21</f>
        <v>1.1457318144550213</v>
      </c>
      <c r="C25" s="49">
        <f>Начало!V21</f>
        <v>-3.8241335652322413E-2</v>
      </c>
      <c r="D25" s="49">
        <f>Начало!Y21</f>
        <v>0.21</v>
      </c>
      <c r="E25" s="50">
        <f>Начало!X21</f>
        <v>-0.99144829125978318</v>
      </c>
      <c r="F25" s="60">
        <f>Начало!R21*Начало!$A$3/1000</f>
        <v>-0.26288588930471313</v>
      </c>
      <c r="G25" s="65">
        <f t="shared" si="35"/>
        <v>0.24060368103555446</v>
      </c>
      <c r="H25" s="66">
        <f t="shared" si="5"/>
        <v>-1.1359338496834017</v>
      </c>
      <c r="I25" s="69">
        <f t="shared" si="64"/>
        <v>1.520330786682963</v>
      </c>
      <c r="J25" s="70">
        <f t="shared" si="65"/>
        <v>-0.65268285131580495</v>
      </c>
      <c r="K25" s="51">
        <f t="shared" si="6"/>
        <v>1.7609344677185175</v>
      </c>
      <c r="L25" s="51">
        <f t="shared" si="7"/>
        <v>-1.7886167009992067</v>
      </c>
      <c r="M25" s="51">
        <f>K25*Начало!$A$3/1000</f>
        <v>10.565606806311106</v>
      </c>
      <c r="N25" s="95">
        <f>L25*Начало!$A$3/1000</f>
        <v>-10.731700205995239</v>
      </c>
      <c r="O25" s="83">
        <f t="shared" si="8"/>
        <v>258.85736675462215</v>
      </c>
      <c r="P25" s="49">
        <f>M25*Начало!$H$5*1000</f>
        <v>517.7147335092443</v>
      </c>
      <c r="Q25" s="49">
        <f t="shared" si="9"/>
        <v>258.85736675462215</v>
      </c>
      <c r="R25" s="84">
        <f t="shared" si="10"/>
        <v>517.7147335092443</v>
      </c>
      <c r="S25" s="92">
        <f t="shared" si="2"/>
        <v>0.10693036447678923</v>
      </c>
      <c r="T25" s="68">
        <f t="shared" si="11"/>
        <v>-6.3986038062308131E-3</v>
      </c>
      <c r="U25" s="67">
        <f t="shared" si="50"/>
        <v>0.24060368103555446</v>
      </c>
      <c r="V25" s="68">
        <f t="shared" si="51"/>
        <v>-1.1359338496834019</v>
      </c>
      <c r="W25" s="51">
        <f t="shared" si="14"/>
        <v>0.34753404551234368</v>
      </c>
      <c r="X25" s="51">
        <f t="shared" si="15"/>
        <v>-1.1423324534896329</v>
      </c>
      <c r="Y25" s="51">
        <f>W25*Начало!$A$3/1000</f>
        <v>2.0852042730740621</v>
      </c>
      <c r="Z25" s="95">
        <f>X25*Начало!$A$3/1000</f>
        <v>-6.8539947209377967</v>
      </c>
      <c r="AA25" s="83">
        <f t="shared" si="30"/>
        <v>51.087504690314518</v>
      </c>
      <c r="AB25" s="49">
        <f>Y25*Начало!$H$5*1000</f>
        <v>102.17500938062904</v>
      </c>
      <c r="AC25" s="114">
        <f t="shared" si="16"/>
        <v>568.80223819955881</v>
      </c>
      <c r="AD25" s="115">
        <f t="shared" si="17"/>
        <v>619.88974288987333</v>
      </c>
      <c r="AE25" s="87">
        <f t="shared" ref="AE25:AF25" si="97">G52</f>
        <v>0.53333078668296241</v>
      </c>
      <c r="AF25" s="68">
        <f t="shared" si="97"/>
        <v>-0.22896060620215927</v>
      </c>
      <c r="AG25" s="33">
        <f t="shared" ref="AG25:AH25" si="98">G43</f>
        <v>-0.29964074672017987</v>
      </c>
      <c r="AH25" s="68">
        <f t="shared" si="98"/>
        <v>-1.3957083554727294</v>
      </c>
      <c r="AI25" s="51">
        <f t="shared" si="53"/>
        <v>0.23369003996278254</v>
      </c>
      <c r="AJ25" s="51">
        <f t="shared" si="54"/>
        <v>-1.6246689616748886</v>
      </c>
      <c r="AK25" s="51">
        <f>AI25*Начало!$A$3/1000</f>
        <v>1.4021402397766951</v>
      </c>
      <c r="AL25" s="135">
        <f>AJ25*Начало!$A$3/1000</f>
        <v>-9.748013770049333</v>
      </c>
      <c r="AM25" s="111">
        <f t="shared" si="55"/>
        <v>34.352435874529036</v>
      </c>
      <c r="AN25" s="89">
        <f>AK25*Начало!$H$5*1000</f>
        <v>68.704871749058071</v>
      </c>
      <c r="AO25" s="51">
        <f t="shared" si="21"/>
        <v>654.24217876440241</v>
      </c>
      <c r="AP25" s="135">
        <f t="shared" si="22"/>
        <v>688.59461463893138</v>
      </c>
      <c r="AQ25" s="92">
        <f>G7</f>
        <v>2.9973592532798201</v>
      </c>
      <c r="AR25" s="103">
        <f>H7</f>
        <v>13.961516916332007</v>
      </c>
      <c r="AS25" s="33">
        <f t="shared" ref="AS25:AT25" si="99">G70</f>
        <v>0.38893036447678958</v>
      </c>
      <c r="AT25" s="68">
        <f t="shared" si="99"/>
        <v>-2.3273195809971479E-2</v>
      </c>
      <c r="AU25" s="104">
        <f t="shared" si="57"/>
        <v>3.3862896177566095</v>
      </c>
      <c r="AV25" s="51">
        <f t="shared" si="58"/>
        <v>13.938243720522035</v>
      </c>
      <c r="AW25" s="51">
        <f>AU25*Начало!$A$3/1000</f>
        <v>20.317737706539656</v>
      </c>
      <c r="AX25" s="135">
        <f>AV25*Начало!$A$3/1000</f>
        <v>83.629462323132202</v>
      </c>
      <c r="AY25" s="111">
        <f t="shared" si="59"/>
        <v>497.78457381022162</v>
      </c>
      <c r="AZ25" s="89">
        <f>AW25*Начало!$H$5*1000</f>
        <v>995.56914762044323</v>
      </c>
      <c r="BA25" s="51">
        <f t="shared" si="28"/>
        <v>1186.3791884491529</v>
      </c>
      <c r="BB25" s="135">
        <f t="shared" si="29"/>
        <v>1684.1637622593746</v>
      </c>
    </row>
    <row r="26" spans="1:54" x14ac:dyDescent="0.45">
      <c r="A26" s="54">
        <v>200</v>
      </c>
      <c r="B26" s="49">
        <f>Начало!O22</f>
        <v>1.1312596725790076</v>
      </c>
      <c r="C26" s="49">
        <f>Начало!V22</f>
        <v>-7.5892493323045165E-2</v>
      </c>
      <c r="D26" s="49">
        <f>Начало!Y22</f>
        <v>0.41</v>
      </c>
      <c r="E26" s="50">
        <f>Начало!X22</f>
        <v>-0.96564938222959873</v>
      </c>
      <c r="F26" s="60">
        <f>Начало!R22*Начало!$A$3/1000</f>
        <v>-0.51512470288699563</v>
      </c>
      <c r="G26" s="65">
        <f t="shared" si="35"/>
        <v>0.4638164657573931</v>
      </c>
      <c r="H26" s="66">
        <f t="shared" si="5"/>
        <v>-1.0924002039671767</v>
      </c>
      <c r="I26" s="69">
        <f t="shared" si="64"/>
        <v>1.3268389013370123</v>
      </c>
      <c r="J26" s="70">
        <f t="shared" si="65"/>
        <v>-0.85148210170149119</v>
      </c>
      <c r="K26" s="51">
        <f t="shared" si="6"/>
        <v>1.7906553670944054</v>
      </c>
      <c r="L26" s="51">
        <f t="shared" si="7"/>
        <v>-1.943882305668668</v>
      </c>
      <c r="M26" s="51">
        <f>K26*Начало!$A$3/1000</f>
        <v>10.743932202566434</v>
      </c>
      <c r="N26" s="95">
        <f>L26*Начало!$A$3/1000</f>
        <v>-11.663293834012009</v>
      </c>
      <c r="O26" s="83">
        <f t="shared" si="8"/>
        <v>263.22633896287761</v>
      </c>
      <c r="P26" s="49">
        <f>M26*Начало!$H$5*1000</f>
        <v>526.45267792575521</v>
      </c>
      <c r="Q26" s="49">
        <f t="shared" si="9"/>
        <v>263.22633896287761</v>
      </c>
      <c r="R26" s="84">
        <f t="shared" si="10"/>
        <v>526.45267792575521</v>
      </c>
      <c r="S26" s="92">
        <f t="shared" si="2"/>
        <v>-0.12952982173029581</v>
      </c>
      <c r="T26" s="68">
        <f t="shared" si="11"/>
        <v>-1.990333429364638E-2</v>
      </c>
      <c r="U26" s="67">
        <f t="shared" si="50"/>
        <v>0.46381646575739316</v>
      </c>
      <c r="V26" s="68">
        <f t="shared" si="51"/>
        <v>-1.0924002039671774</v>
      </c>
      <c r="W26" s="51">
        <f t="shared" si="14"/>
        <v>0.33428664402709735</v>
      </c>
      <c r="X26" s="51">
        <f t="shared" si="15"/>
        <v>-1.1123035382608237</v>
      </c>
      <c r="Y26" s="51">
        <f>W26*Начало!$A$3/1000</f>
        <v>2.0057198641625842</v>
      </c>
      <c r="Z26" s="95">
        <f>X26*Начало!$A$3/1000</f>
        <v>-6.6738212295649424</v>
      </c>
      <c r="AA26" s="83">
        <f t="shared" si="30"/>
        <v>49.140136671983321</v>
      </c>
      <c r="AB26" s="49">
        <f>Y26*Начало!$H$5*1000</f>
        <v>98.280273343966641</v>
      </c>
      <c r="AC26" s="114">
        <f t="shared" si="16"/>
        <v>575.59281459773854</v>
      </c>
      <c r="AD26" s="115">
        <f t="shared" si="17"/>
        <v>624.73295126972187</v>
      </c>
      <c r="AE26" s="87">
        <f t="shared" ref="AE26:AF26" si="100">G53</f>
        <v>0.63883890133701149</v>
      </c>
      <c r="AF26" s="68">
        <f t="shared" si="100"/>
        <v>-0.40996679386697099</v>
      </c>
      <c r="AG26" s="33">
        <f t="shared" ref="AG26:AH26" si="101">G44</f>
        <v>-0.54262660836059518</v>
      </c>
      <c r="AH26" s="68">
        <f t="shared" si="101"/>
        <v>-1.2093107080300531</v>
      </c>
      <c r="AI26" s="51">
        <f t="shared" si="53"/>
        <v>9.6212292976416314E-2</v>
      </c>
      <c r="AJ26" s="51">
        <f t="shared" si="54"/>
        <v>-1.6192775018970242</v>
      </c>
      <c r="AK26" s="51">
        <f>AI26*Начало!$A$3/1000</f>
        <v>0.57727375785849788</v>
      </c>
      <c r="AL26" s="135">
        <f>AJ26*Начало!$A$3/1000</f>
        <v>-9.7156650113821446</v>
      </c>
      <c r="AM26" s="111">
        <f t="shared" si="55"/>
        <v>14.143207067533199</v>
      </c>
      <c r="AN26" s="89">
        <f>AK26*Начало!$H$5*1000</f>
        <v>28.286414135066398</v>
      </c>
      <c r="AO26" s="51">
        <f t="shared" si="21"/>
        <v>638.87615833725511</v>
      </c>
      <c r="AP26" s="135">
        <f t="shared" si="22"/>
        <v>653.01936540478823</v>
      </c>
      <c r="AQ26" s="92">
        <f t="shared" ref="AQ26:AR26" si="102">G8</f>
        <v>5.566373391639404</v>
      </c>
      <c r="AR26" s="103">
        <f t="shared" si="102"/>
        <v>12.405353596168997</v>
      </c>
      <c r="AS26" s="33">
        <f t="shared" ref="AS26:AT26" si="103">G71</f>
        <v>0.2574701782697057</v>
      </c>
      <c r="AT26" s="68">
        <f t="shared" si="103"/>
        <v>3.9562434042538792E-2</v>
      </c>
      <c r="AU26" s="104">
        <f t="shared" si="57"/>
        <v>5.8238435699091093</v>
      </c>
      <c r="AV26" s="51">
        <f t="shared" si="58"/>
        <v>12.444916030211536</v>
      </c>
      <c r="AW26" s="51">
        <f>AU26*Начало!$A$3/1000</f>
        <v>34.943061419454658</v>
      </c>
      <c r="AX26" s="135">
        <f>AV26*Начало!$A$3/1000</f>
        <v>74.669496181269224</v>
      </c>
      <c r="AY26" s="111">
        <f t="shared" si="59"/>
        <v>856.10500477663925</v>
      </c>
      <c r="AZ26" s="89">
        <f>AW26*Начало!$H$5*1000</f>
        <v>1712.2100095532785</v>
      </c>
      <c r="BA26" s="51">
        <f t="shared" si="28"/>
        <v>1509.1243701814274</v>
      </c>
      <c r="BB26" s="135">
        <f t="shared" si="29"/>
        <v>2365.2293749580667</v>
      </c>
    </row>
    <row r="27" spans="1:54" x14ac:dyDescent="0.45">
      <c r="A27" s="53">
        <v>210</v>
      </c>
      <c r="B27" s="49">
        <f>Начало!O23</f>
        <v>1.1031482782402877</v>
      </c>
      <c r="C27" s="49">
        <f>Начало!V23</f>
        <v>-0.11234470437564678</v>
      </c>
      <c r="D27" s="49">
        <f>Начало!Y23</f>
        <v>0.59</v>
      </c>
      <c r="E27" s="50">
        <f>Начало!X23</f>
        <v>-0.92219775597226206</v>
      </c>
      <c r="F27" s="60">
        <f>Начало!R23*Начало!$A$3/1000</f>
        <v>-0.74359720320845313</v>
      </c>
      <c r="G27" s="65">
        <f t="shared" si="35"/>
        <v>0.65085748416176969</v>
      </c>
      <c r="H27" s="66">
        <f t="shared" si="5"/>
        <v>-1.0173208666978579</v>
      </c>
      <c r="I27" s="69">
        <f t="shared" si="64"/>
        <v>1.1636142570911705</v>
      </c>
      <c r="J27" s="70">
        <f t="shared" si="65"/>
        <v>-1.0321710375687454</v>
      </c>
      <c r="K27" s="51">
        <f t="shared" si="6"/>
        <v>1.8144717412529401</v>
      </c>
      <c r="L27" s="51">
        <f t="shared" si="7"/>
        <v>-2.0494919042666035</v>
      </c>
      <c r="M27" s="51">
        <f>K27*Начало!$A$3/1000</f>
        <v>10.886830447517641</v>
      </c>
      <c r="N27" s="95">
        <f>L27*Начало!$A$3/1000</f>
        <v>-12.296951425599621</v>
      </c>
      <c r="O27" s="83">
        <f t="shared" si="8"/>
        <v>266.72734596418218</v>
      </c>
      <c r="P27" s="49">
        <f>M27*Начало!$H$5*1000</f>
        <v>533.45469192836435</v>
      </c>
      <c r="Q27" s="49">
        <f t="shared" si="9"/>
        <v>266.72734596418218</v>
      </c>
      <c r="R27" s="84">
        <f t="shared" si="10"/>
        <v>533.45469192836435</v>
      </c>
      <c r="S27" s="92">
        <f t="shared" si="2"/>
        <v>-0.32305172466663995</v>
      </c>
      <c r="T27" s="68">
        <f t="shared" si="11"/>
        <v>-0.13850863256557525</v>
      </c>
      <c r="U27" s="67">
        <f t="shared" si="50"/>
        <v>0.65085748416176981</v>
      </c>
      <c r="V27" s="68">
        <f t="shared" si="51"/>
        <v>-1.0173208666978582</v>
      </c>
      <c r="W27" s="51">
        <f t="shared" si="14"/>
        <v>0.32780575949512986</v>
      </c>
      <c r="X27" s="51">
        <f t="shared" si="15"/>
        <v>-1.1558294992634335</v>
      </c>
      <c r="Y27" s="51">
        <f>W27*Начало!$A$3/1000</f>
        <v>1.9668345569707792</v>
      </c>
      <c r="Z27" s="95">
        <f>X27*Начало!$A$3/1000</f>
        <v>-6.9349769955806009</v>
      </c>
      <c r="AA27" s="83">
        <f t="shared" si="30"/>
        <v>48.187446645784092</v>
      </c>
      <c r="AB27" s="49">
        <f>Y27*Начало!$H$5*1000</f>
        <v>96.374893291568185</v>
      </c>
      <c r="AC27" s="114">
        <f t="shared" si="16"/>
        <v>581.64213857414848</v>
      </c>
      <c r="AD27" s="115">
        <f t="shared" si="17"/>
        <v>629.8295852199326</v>
      </c>
      <c r="AE27" s="87">
        <f t="shared" ref="AE27:AF27" si="104">G54</f>
        <v>0.66961425709117017</v>
      </c>
      <c r="AF27" s="68">
        <f t="shared" si="104"/>
        <v>-0.59397385198801622</v>
      </c>
      <c r="AG27" s="33">
        <f t="shared" ref="AG27:AH27" si="105">G45</f>
        <v>-0.68389945012291853</v>
      </c>
      <c r="AH27" s="68">
        <f t="shared" si="105"/>
        <v>-0.9387424689276147</v>
      </c>
      <c r="AI27" s="51">
        <f t="shared" si="53"/>
        <v>-1.4285193031748356E-2</v>
      </c>
      <c r="AJ27" s="51">
        <f t="shared" si="54"/>
        <v>-1.5327163209156309</v>
      </c>
      <c r="AK27" s="51">
        <f>AI27*Начало!$A$3/1000</f>
        <v>-8.5711158190490133E-2</v>
      </c>
      <c r="AL27" s="135">
        <f>AJ27*Начало!$A$3/1000</f>
        <v>-9.196297925493786</v>
      </c>
      <c r="AM27" s="111">
        <f t="shared" si="55"/>
        <v>-2.0999233756670086</v>
      </c>
      <c r="AN27" s="89">
        <f>AK27*Начало!$H$5*1000</f>
        <v>-4.1998467513340172</v>
      </c>
      <c r="AO27" s="51">
        <f t="shared" si="21"/>
        <v>627.72966184426559</v>
      </c>
      <c r="AP27" s="135">
        <f t="shared" si="22"/>
        <v>625.62973846859859</v>
      </c>
      <c r="AQ27" s="92">
        <f t="shared" ref="AQ27:AR27" si="106">G9</f>
        <v>4.3311005498770809</v>
      </c>
      <c r="AR27" s="103">
        <f t="shared" si="106"/>
        <v>5.9450084696436143</v>
      </c>
      <c r="AS27" s="33">
        <f t="shared" ref="AS27:AT27" si="107">G72</f>
        <v>0.17094827533336149</v>
      </c>
      <c r="AT27" s="68">
        <f t="shared" si="107"/>
        <v>7.3294181853697557E-2</v>
      </c>
      <c r="AU27" s="104">
        <f t="shared" si="57"/>
        <v>4.5020488252104425</v>
      </c>
      <c r="AV27" s="51">
        <f t="shared" si="58"/>
        <v>6.0183026514973115</v>
      </c>
      <c r="AW27" s="51">
        <f>AU27*Начало!$A$3/1000</f>
        <v>27.012292951262655</v>
      </c>
      <c r="AX27" s="135">
        <f>AV27*Начало!$A$3/1000</f>
        <v>36.109815908983869</v>
      </c>
      <c r="AY27" s="111">
        <f t="shared" si="59"/>
        <v>661.80117730593497</v>
      </c>
      <c r="AZ27" s="89">
        <f>AW27*Начало!$H$5*1000</f>
        <v>1323.6023546118699</v>
      </c>
      <c r="BA27" s="51">
        <f t="shared" si="28"/>
        <v>1287.4309157745336</v>
      </c>
      <c r="BB27" s="135">
        <f t="shared" si="29"/>
        <v>1949.2320930804685</v>
      </c>
    </row>
    <row r="28" spans="1:54" x14ac:dyDescent="0.45">
      <c r="A28" s="54">
        <v>220</v>
      </c>
      <c r="B28" s="49">
        <f>Начало!O24</f>
        <v>1.0561063552645167</v>
      </c>
      <c r="C28" s="49">
        <f>Начало!V24</f>
        <v>-0.14695387115198888</v>
      </c>
      <c r="D28" s="49">
        <f>Начало!Y24</f>
        <v>0.75</v>
      </c>
      <c r="E28" s="50">
        <f>Начало!X24</f>
        <v>-0.86050457069094866</v>
      </c>
      <c r="F28" s="60">
        <f>Начало!R24*Начало!$A$3/1000</f>
        <v>-0.93119350352603025</v>
      </c>
      <c r="G28" s="65">
        <f t="shared" si="35"/>
        <v>0.79207976644838751</v>
      </c>
      <c r="H28" s="66">
        <f t="shared" si="5"/>
        <v>-0.90878434584087542</v>
      </c>
      <c r="I28" s="69">
        <f t="shared" si="64"/>
        <v>1.0137758508033918</v>
      </c>
      <c r="J28" s="70">
        <f t="shared" si="65"/>
        <v>-1.2356481655748912</v>
      </c>
      <c r="K28" s="51">
        <f t="shared" si="6"/>
        <v>1.8058556172517792</v>
      </c>
      <c r="L28" s="51">
        <f t="shared" si="7"/>
        <v>-2.1444325114157667</v>
      </c>
      <c r="M28" s="51">
        <f>K28*Начало!$A$3/1000</f>
        <v>10.835133703510675</v>
      </c>
      <c r="N28" s="95">
        <f>L28*Начало!$A$3/1000</f>
        <v>-12.8665950684946</v>
      </c>
      <c r="O28" s="83">
        <f t="shared" si="8"/>
        <v>265.4607757360115</v>
      </c>
      <c r="P28" s="49">
        <f>M28*Начало!$H$5*1000</f>
        <v>530.921551472023</v>
      </c>
      <c r="Q28" s="49">
        <f t="shared" si="9"/>
        <v>265.4607757360115</v>
      </c>
      <c r="R28" s="84">
        <f t="shared" si="10"/>
        <v>530.921551472023</v>
      </c>
      <c r="S28" s="92">
        <f t="shared" si="2"/>
        <v>-0.44487407531238893</v>
      </c>
      <c r="T28" s="68">
        <f t="shared" si="11"/>
        <v>-0.35138552871156919</v>
      </c>
      <c r="U28" s="67">
        <f t="shared" si="50"/>
        <v>0.79957976644838735</v>
      </c>
      <c r="V28" s="68">
        <f t="shared" si="51"/>
        <v>-0.91738939154778443</v>
      </c>
      <c r="W28" s="51">
        <f t="shared" si="14"/>
        <v>0.35470569113599842</v>
      </c>
      <c r="X28" s="51">
        <f t="shared" si="15"/>
        <v>-1.2687749202593537</v>
      </c>
      <c r="Y28" s="51">
        <f>W28*Начало!$A$3/1000</f>
        <v>2.1282341468159909</v>
      </c>
      <c r="Z28" s="95">
        <f>X28*Начало!$A$3/1000</f>
        <v>-7.6126495215561221</v>
      </c>
      <c r="AA28" s="83">
        <f t="shared" si="30"/>
        <v>52.141736596991777</v>
      </c>
      <c r="AB28" s="49">
        <f>Y28*Начало!$H$5*1000</f>
        <v>104.28347319398355</v>
      </c>
      <c r="AC28" s="114">
        <f t="shared" si="16"/>
        <v>583.06328806901479</v>
      </c>
      <c r="AD28" s="115">
        <f t="shared" si="17"/>
        <v>635.20502466600658</v>
      </c>
      <c r="AE28" s="87">
        <f t="shared" ref="AE28:AF28" si="108">G55</f>
        <v>0.62977585080339182</v>
      </c>
      <c r="AF28" s="68">
        <f t="shared" si="108"/>
        <v>-0.76760693614065534</v>
      </c>
      <c r="AG28" s="33">
        <f t="shared" ref="AG28:AH28" si="109">G46</f>
        <v>-0.70876153460190638</v>
      </c>
      <c r="AH28" s="68">
        <f t="shared" si="109"/>
        <v>-0.63465750680222421</v>
      </c>
      <c r="AI28" s="51">
        <f t="shared" si="53"/>
        <v>-7.8985683798514561E-2</v>
      </c>
      <c r="AJ28" s="51">
        <f t="shared" si="54"/>
        <v>-1.4022644429428794</v>
      </c>
      <c r="AK28" s="51">
        <f>AI28*Начало!$A$3/1000</f>
        <v>-0.47391410279108737</v>
      </c>
      <c r="AL28" s="135">
        <f>AJ28*Начало!$A$3/1000</f>
        <v>-8.4135866576572766</v>
      </c>
      <c r="AM28" s="111">
        <f t="shared" si="55"/>
        <v>-11.610895518381641</v>
      </c>
      <c r="AN28" s="89">
        <f>AK28*Начало!$H$5*1000</f>
        <v>-23.221791036763282</v>
      </c>
      <c r="AO28" s="51">
        <f t="shared" si="21"/>
        <v>623.59412914762493</v>
      </c>
      <c r="AP28" s="135">
        <f t="shared" si="22"/>
        <v>611.98323362924327</v>
      </c>
      <c r="AQ28" s="92">
        <f t="shared" ref="AQ28:AR28" si="110">G10</f>
        <v>3.4537384653980938</v>
      </c>
      <c r="AR28" s="103">
        <f t="shared" si="110"/>
        <v>3.0926354444836681</v>
      </c>
      <c r="AS28" s="33">
        <f t="shared" ref="AS28:AT28" si="111">G73</f>
        <v>0.19512592468761042</v>
      </c>
      <c r="AT28" s="68">
        <f t="shared" si="111"/>
        <v>0.1541209749377826</v>
      </c>
      <c r="AU28" s="104">
        <f t="shared" si="57"/>
        <v>3.6488643900857043</v>
      </c>
      <c r="AV28" s="51">
        <f t="shared" si="58"/>
        <v>3.2467564194214509</v>
      </c>
      <c r="AW28" s="51">
        <f>AU28*Начало!$A$3/1000</f>
        <v>21.893186340514227</v>
      </c>
      <c r="AX28" s="135">
        <f>AV28*Начало!$A$3/1000</f>
        <v>19.480538516528703</v>
      </c>
      <c r="AY28" s="111">
        <f t="shared" si="59"/>
        <v>536.38306534259857</v>
      </c>
      <c r="AZ28" s="89">
        <f>AW28*Начало!$H$5*1000</f>
        <v>1072.7661306851971</v>
      </c>
      <c r="BA28" s="51">
        <f t="shared" si="28"/>
        <v>1148.3662989718418</v>
      </c>
      <c r="BB28" s="135">
        <f t="shared" si="29"/>
        <v>1684.7493643144403</v>
      </c>
    </row>
    <row r="29" spans="1:54" x14ac:dyDescent="0.45">
      <c r="A29" s="54">
        <v>230</v>
      </c>
      <c r="B29" s="49">
        <f>Начало!O25</f>
        <v>0.98402476688029961</v>
      </c>
      <c r="C29" s="49">
        <f>Начало!V25</f>
        <v>-0.17920775650854195</v>
      </c>
      <c r="D29" s="49">
        <f>Начало!Y25</f>
        <v>0.83</v>
      </c>
      <c r="E29" s="50">
        <f>Начало!X25</f>
        <v>-0.78006871572372705</v>
      </c>
      <c r="F29" s="60">
        <f>Начало!R25*Начало!$A$3/1000</f>
        <v>-1.0580692249287569</v>
      </c>
      <c r="G29" s="65">
        <f t="shared" si="35"/>
        <v>0.81674055651064859</v>
      </c>
      <c r="H29" s="66">
        <f t="shared" si="5"/>
        <v>-0.76760693614065523</v>
      </c>
      <c r="I29" s="69">
        <f t="shared" si="64"/>
        <v>0.83517530473754864</v>
      </c>
      <c r="J29" s="70">
        <f t="shared" si="65"/>
        <v>-1.3820618597208969</v>
      </c>
      <c r="K29" s="51">
        <f t="shared" si="6"/>
        <v>1.6519158612481972</v>
      </c>
      <c r="L29" s="51">
        <f t="shared" si="7"/>
        <v>-2.1496687958615519</v>
      </c>
      <c r="M29" s="51">
        <f>K29*Начало!$A$3/1000</f>
        <v>9.9114951674891838</v>
      </c>
      <c r="N29" s="95">
        <f>L29*Начало!$A$3/1000</f>
        <v>-12.898012775169311</v>
      </c>
      <c r="O29" s="83">
        <f t="shared" si="8"/>
        <v>242.83163160348499</v>
      </c>
      <c r="P29" s="49">
        <f>M29*Начало!$H$5*1000</f>
        <v>485.66326320696999</v>
      </c>
      <c r="Q29" s="49">
        <f t="shared" si="9"/>
        <v>242.83163160348499</v>
      </c>
      <c r="R29" s="84">
        <f t="shared" si="10"/>
        <v>485.66326320696999</v>
      </c>
      <c r="S29" s="92">
        <f t="shared" si="2"/>
        <v>-0.4914079973239881</v>
      </c>
      <c r="T29" s="68">
        <f t="shared" si="11"/>
        <v>-0.63465750680222344</v>
      </c>
      <c r="U29" s="67">
        <f t="shared" si="50"/>
        <v>0.83334055651064853</v>
      </c>
      <c r="V29" s="68">
        <f t="shared" si="51"/>
        <v>-0.78320831045512895</v>
      </c>
      <c r="W29" s="51">
        <f t="shared" si="14"/>
        <v>0.34193255918666043</v>
      </c>
      <c r="X29" s="51">
        <f t="shared" si="15"/>
        <v>-1.4178658172573524</v>
      </c>
      <c r="Y29" s="51">
        <f>W29*Начало!$A$3/1000</f>
        <v>2.0515953551199626</v>
      </c>
      <c r="Z29" s="95">
        <f>X29*Начало!$A$3/1000</f>
        <v>-8.5071949035441143</v>
      </c>
      <c r="AA29" s="83">
        <f t="shared" si="30"/>
        <v>50.264086200439088</v>
      </c>
      <c r="AB29" s="49">
        <f>Y29*Начало!$H$5*1000</f>
        <v>100.52817240087818</v>
      </c>
      <c r="AC29" s="114">
        <f t="shared" si="16"/>
        <v>535.92734940740911</v>
      </c>
      <c r="AD29" s="115">
        <f t="shared" si="17"/>
        <v>586.19143560784812</v>
      </c>
      <c r="AE29" s="87">
        <f t="shared" ref="AE29:AF29" si="112">G56</f>
        <v>0.54917530473754883</v>
      </c>
      <c r="AF29" s="68">
        <f t="shared" si="112"/>
        <v>-0.90878434584087586</v>
      </c>
      <c r="AG29" s="33">
        <f t="shared" ref="AG29:AH29" si="113">G47</f>
        <v>-0.57694606642075508</v>
      </c>
      <c r="AH29" s="68">
        <f t="shared" si="113"/>
        <v>-0.35138552871156992</v>
      </c>
      <c r="AI29" s="51">
        <f t="shared" si="53"/>
        <v>-2.7770761683206246E-2</v>
      </c>
      <c r="AJ29" s="51">
        <f t="shared" si="54"/>
        <v>-1.2601698745524459</v>
      </c>
      <c r="AK29" s="51">
        <f>AI29*Начало!$A$3/1000</f>
        <v>-0.16662457009923748</v>
      </c>
      <c r="AL29" s="135">
        <f>AJ29*Начало!$A$3/1000</f>
        <v>-7.5610192473146753</v>
      </c>
      <c r="AM29" s="111">
        <f t="shared" si="55"/>
        <v>-4.0823019674313183</v>
      </c>
      <c r="AN29" s="89">
        <f>AK29*Начало!$H$5*1000</f>
        <v>-8.1646039348626367</v>
      </c>
      <c r="AO29" s="51">
        <f t="shared" si="21"/>
        <v>582.10913364041676</v>
      </c>
      <c r="AP29" s="135">
        <f t="shared" si="22"/>
        <v>578.02683167298551</v>
      </c>
      <c r="AQ29" s="92">
        <f t="shared" ref="AQ29:AR29" si="114">G11</f>
        <v>2.7430539335792457</v>
      </c>
      <c r="AR29" s="103">
        <f t="shared" si="114"/>
        <v>1.670640485885839</v>
      </c>
      <c r="AS29" s="33">
        <f t="shared" ref="AS29:AT29" si="115">G74</f>
        <v>0.34059200267601131</v>
      </c>
      <c r="AT29" s="68">
        <f t="shared" si="115"/>
        <v>0.43987739807298792</v>
      </c>
      <c r="AU29" s="104">
        <f t="shared" si="57"/>
        <v>3.0836459362552571</v>
      </c>
      <c r="AV29" s="51">
        <f t="shared" si="58"/>
        <v>2.1105178839588268</v>
      </c>
      <c r="AW29" s="51">
        <f>AU29*Начало!$A$3/1000</f>
        <v>18.501875617531542</v>
      </c>
      <c r="AX29" s="135">
        <f>AV29*Начало!$A$3/1000</f>
        <v>12.663107303752961</v>
      </c>
      <c r="AY29" s="111">
        <f t="shared" si="59"/>
        <v>453.29595262952284</v>
      </c>
      <c r="AZ29" s="89">
        <f>AW29*Начало!$H$5*1000</f>
        <v>906.59190525904569</v>
      </c>
      <c r="BA29" s="51">
        <f t="shared" si="28"/>
        <v>1031.3227843025084</v>
      </c>
      <c r="BB29" s="135">
        <f t="shared" si="29"/>
        <v>1484.6187369320312</v>
      </c>
    </row>
    <row r="30" spans="1:54" x14ac:dyDescent="0.45">
      <c r="A30" s="53">
        <v>240</v>
      </c>
      <c r="B30" s="49">
        <f>Начало!O26</f>
        <v>0.88107139090943543</v>
      </c>
      <c r="C30" s="49">
        <f>Начало!V26</f>
        <v>-0.2010905402047421</v>
      </c>
      <c r="D30" s="49">
        <f>Начало!Y26</f>
        <v>0.96</v>
      </c>
      <c r="E30" s="50">
        <f>Начало!X26</f>
        <v>-0.6741495162780432</v>
      </c>
      <c r="F30" s="60">
        <f>Начало!R26*Начало!$A$3/1000</f>
        <v>-1.0630507317415314</v>
      </c>
      <c r="G30" s="65">
        <f t="shared" si="35"/>
        <v>0.84582853527305801</v>
      </c>
      <c r="H30" s="66">
        <f t="shared" si="5"/>
        <v>-0.59397385198801855</v>
      </c>
      <c r="I30" s="69">
        <f t="shared" si="64"/>
        <v>0.62522782851371228</v>
      </c>
      <c r="J30" s="70">
        <f t="shared" si="65"/>
        <v>-1.4784197446839891</v>
      </c>
      <c r="K30" s="51">
        <f t="shared" si="6"/>
        <v>1.4710563637867704</v>
      </c>
      <c r="L30" s="51">
        <f t="shared" si="7"/>
        <v>-2.0723935966720077</v>
      </c>
      <c r="M30" s="51">
        <f>K30*Начало!$A$3/1000</f>
        <v>8.8263381827206224</v>
      </c>
      <c r="N30" s="95">
        <f>L30*Начало!$A$3/1000</f>
        <v>-12.434361580032046</v>
      </c>
      <c r="O30" s="83">
        <f t="shared" si="8"/>
        <v>216.24528547665525</v>
      </c>
      <c r="P30" s="49">
        <f>M30*Начало!$H$5*1000</f>
        <v>432.49057095331051</v>
      </c>
      <c r="Q30" s="49">
        <f t="shared" si="9"/>
        <v>216.24528547665525</v>
      </c>
      <c r="R30" s="84">
        <f t="shared" si="10"/>
        <v>432.49057095331051</v>
      </c>
      <c r="S30" s="92">
        <f t="shared" si="2"/>
        <v>-0.45206912804735278</v>
      </c>
      <c r="T30" s="68">
        <f t="shared" si="11"/>
        <v>-0.93874246892761415</v>
      </c>
      <c r="U30" s="67">
        <f t="shared" si="50"/>
        <v>0.87462853527305751</v>
      </c>
      <c r="V30" s="68">
        <f t="shared" si="51"/>
        <v>-0.61419833747635832</v>
      </c>
      <c r="W30" s="51">
        <f t="shared" si="14"/>
        <v>0.42255940722570473</v>
      </c>
      <c r="X30" s="51">
        <f t="shared" si="15"/>
        <v>-1.5529408064039725</v>
      </c>
      <c r="Y30" s="51">
        <f>W30*Начало!$A$3/1000</f>
        <v>2.5353564433542282</v>
      </c>
      <c r="Z30" s="95">
        <f>X30*Начало!$A$3/1000</f>
        <v>-9.3176448384238348</v>
      </c>
      <c r="AA30" s="83">
        <f t="shared" si="30"/>
        <v>62.116232862178592</v>
      </c>
      <c r="AB30" s="49">
        <f>Y30*Начало!$H$5*1000</f>
        <v>124.23246572435718</v>
      </c>
      <c r="AC30" s="114">
        <f t="shared" si="16"/>
        <v>494.60680381548912</v>
      </c>
      <c r="AD30" s="115">
        <f t="shared" si="17"/>
        <v>556.72303667766766</v>
      </c>
      <c r="AE30" s="87">
        <f t="shared" ref="AE30:AF30" si="116">G57</f>
        <v>0.43022782851371222</v>
      </c>
      <c r="AF30" s="68">
        <f t="shared" si="116"/>
        <v>-1.0173208666978577</v>
      </c>
      <c r="AG30" s="33">
        <f t="shared" ref="AG30:AH30" si="117">G48</f>
        <v>-0.40806533642101822</v>
      </c>
      <c r="AH30" s="68">
        <f t="shared" si="117"/>
        <v>-0.13850863256557489</v>
      </c>
      <c r="AI30" s="51">
        <f t="shared" si="53"/>
        <v>2.2162492092693997E-2</v>
      </c>
      <c r="AJ30" s="51">
        <f t="shared" si="54"/>
        <v>-1.1558294992634326</v>
      </c>
      <c r="AK30" s="51">
        <f>AI30*Начало!$A$3/1000</f>
        <v>0.13297495255616398</v>
      </c>
      <c r="AL30" s="135">
        <f>AJ30*Начало!$A$3/1000</f>
        <v>-6.9349769955805955</v>
      </c>
      <c r="AM30" s="111">
        <f t="shared" si="55"/>
        <v>3.2578863376260174</v>
      </c>
      <c r="AN30" s="89">
        <f>AK30*Начало!$H$5*1000</f>
        <v>6.5157726752520349</v>
      </c>
      <c r="AO30" s="51">
        <f t="shared" si="21"/>
        <v>559.98092301529368</v>
      </c>
      <c r="AP30" s="135">
        <f t="shared" si="22"/>
        <v>563.2388093529197</v>
      </c>
      <c r="AQ30" s="92">
        <f t="shared" ref="AQ30:AR30" si="118">G12</f>
        <v>2.1839346635789809</v>
      </c>
      <c r="AR30" s="103">
        <f t="shared" si="118"/>
        <v>0.74128767348371005</v>
      </c>
      <c r="AS30" s="33">
        <f t="shared" ref="AS30:AT30" si="119">G75</f>
        <v>0.75693087195264686</v>
      </c>
      <c r="AT30" s="68">
        <f t="shared" si="119"/>
        <v>1.571801991021893</v>
      </c>
      <c r="AU30" s="104">
        <f t="shared" si="57"/>
        <v>2.9408655355316276</v>
      </c>
      <c r="AV30" s="51">
        <f t="shared" si="58"/>
        <v>2.3130896645056032</v>
      </c>
      <c r="AW30" s="51">
        <f>AU30*Начало!$A$3/1000</f>
        <v>17.645193213189767</v>
      </c>
      <c r="AX30" s="135">
        <f>AV30*Начало!$A$3/1000</f>
        <v>13.878537987033619</v>
      </c>
      <c r="AY30" s="111">
        <f t="shared" si="59"/>
        <v>432.30723372314935</v>
      </c>
      <c r="AZ30" s="89">
        <f>AW30*Начало!$H$5*1000</f>
        <v>864.6144674462987</v>
      </c>
      <c r="BA30" s="51">
        <f t="shared" si="28"/>
        <v>995.54604307606905</v>
      </c>
      <c r="BB30" s="135">
        <f t="shared" si="29"/>
        <v>1427.8532767992183</v>
      </c>
    </row>
    <row r="31" spans="1:54" x14ac:dyDescent="0.45">
      <c r="A31" s="54">
        <v>250</v>
      </c>
      <c r="B31" s="49">
        <f>Начало!O27</f>
        <v>0.74283593178722329</v>
      </c>
      <c r="C31" s="49">
        <f>Начало!V27</f>
        <v>-0.21931541285478079</v>
      </c>
      <c r="D31" s="49">
        <f>Начало!Y27</f>
        <v>1.01</v>
      </c>
      <c r="E31" s="50">
        <f>Начало!X27</f>
        <v>-0.54810921840992088</v>
      </c>
      <c r="F31" s="60">
        <f>Начало!R27*Начало!$A$3/1000</f>
        <v>-0.97749221437968403</v>
      </c>
      <c r="G31" s="65">
        <f t="shared" si="35"/>
        <v>0.75026429110509552</v>
      </c>
      <c r="H31" s="66">
        <f t="shared" si="5"/>
        <v>-0.40715522197870024</v>
      </c>
      <c r="I31" s="69">
        <f t="shared" si="64"/>
        <v>0.411127514870542</v>
      </c>
      <c r="J31" s="70">
        <f t="shared" si="65"/>
        <v>-1.5269424259704962</v>
      </c>
      <c r="K31" s="51">
        <f t="shared" si="6"/>
        <v>1.1613918059756374</v>
      </c>
      <c r="L31" s="51">
        <f t="shared" si="7"/>
        <v>-1.9340976479491965</v>
      </c>
      <c r="M31" s="51">
        <f>K31*Начало!$A$3/1000</f>
        <v>6.9683508358538244</v>
      </c>
      <c r="N31" s="95">
        <f>L31*Начало!$A$3/1000</f>
        <v>-11.604585887695178</v>
      </c>
      <c r="O31" s="83">
        <f t="shared" si="8"/>
        <v>170.72459547841871</v>
      </c>
      <c r="P31" s="49">
        <f>M31*Начало!$H$5*1000</f>
        <v>341.44919095683741</v>
      </c>
      <c r="Q31" s="49">
        <f t="shared" si="9"/>
        <v>170.72459547841871</v>
      </c>
      <c r="R31" s="84">
        <f t="shared" si="10"/>
        <v>341.44919095683741</v>
      </c>
      <c r="S31" s="92">
        <f t="shared" si="2"/>
        <v>-0.34410467847257259</v>
      </c>
      <c r="T31" s="68">
        <f t="shared" si="11"/>
        <v>-1.2093107080300534</v>
      </c>
      <c r="U31" s="67">
        <f t="shared" si="50"/>
        <v>0.79066429110509584</v>
      </c>
      <c r="V31" s="68">
        <f t="shared" si="51"/>
        <v>-0.42907959071509744</v>
      </c>
      <c r="W31" s="51">
        <f t="shared" si="14"/>
        <v>0.44655961263252325</v>
      </c>
      <c r="X31" s="51">
        <f t="shared" si="15"/>
        <v>-1.6383902987451509</v>
      </c>
      <c r="Y31" s="51">
        <f>W31*Начало!$A$3/1000</f>
        <v>2.6793576757951394</v>
      </c>
      <c r="Z31" s="95">
        <f>X31*Начало!$A$3/1000</f>
        <v>-9.8303417924709056</v>
      </c>
      <c r="AA31" s="83">
        <f t="shared" si="30"/>
        <v>65.644263056980918</v>
      </c>
      <c r="AB31" s="49">
        <f>Y31*Начало!$H$5*1000</f>
        <v>131.28852611396184</v>
      </c>
      <c r="AC31" s="114">
        <f t="shared" si="16"/>
        <v>407.09345401381836</v>
      </c>
      <c r="AD31" s="115">
        <f t="shared" si="17"/>
        <v>472.73771707079925</v>
      </c>
      <c r="AE31" s="87">
        <f t="shared" ref="AE31:AF31" si="120">G58</f>
        <v>0.29412751487054201</v>
      </c>
      <c r="AF31" s="68">
        <f t="shared" si="120"/>
        <v>-1.092400203967177</v>
      </c>
      <c r="AG31" s="33">
        <f t="shared" ref="AG31:AH31" si="121">G49</f>
        <v>-0.15212223249720738</v>
      </c>
      <c r="AH31" s="68">
        <f t="shared" si="121"/>
        <v>-2.0473403531301469E-2</v>
      </c>
      <c r="AI31" s="51">
        <f t="shared" si="53"/>
        <v>0.14200528237333462</v>
      </c>
      <c r="AJ31" s="51">
        <f t="shared" si="54"/>
        <v>-1.1128736074984784</v>
      </c>
      <c r="AK31" s="51">
        <f>AI31*Начало!$A$3/1000</f>
        <v>0.85203169424000769</v>
      </c>
      <c r="AL31" s="135">
        <f>AJ31*Начало!$A$3/1000</f>
        <v>-6.6772416449908709</v>
      </c>
      <c r="AM31" s="111">
        <f t="shared" si="55"/>
        <v>20.874776508880188</v>
      </c>
      <c r="AN31" s="89">
        <f>AK31*Начало!$H$5*1000</f>
        <v>41.749553017760377</v>
      </c>
      <c r="AO31" s="51">
        <f t="shared" si="21"/>
        <v>493.61249357967944</v>
      </c>
      <c r="AP31" s="135">
        <f t="shared" si="22"/>
        <v>514.48727008855963</v>
      </c>
      <c r="AQ31" s="92">
        <f t="shared" ref="AQ31:AR31" si="122">G13</f>
        <v>1.8678777675027924</v>
      </c>
      <c r="AR31" s="103">
        <f t="shared" si="122"/>
        <v>0.25138873295153141</v>
      </c>
      <c r="AS31" s="33">
        <f t="shared" ref="AS31:AT31" si="123">G76</f>
        <v>1.0078953215274276</v>
      </c>
      <c r="AT31" s="68">
        <f t="shared" si="123"/>
        <v>3.5421157605494811</v>
      </c>
      <c r="AU31" s="104">
        <f t="shared" si="57"/>
        <v>2.8757730890302202</v>
      </c>
      <c r="AV31" s="51">
        <f t="shared" si="58"/>
        <v>3.7935044935010125</v>
      </c>
      <c r="AW31" s="51">
        <f>AU31*Начало!$A$3/1000</f>
        <v>17.254638534181321</v>
      </c>
      <c r="AX31" s="135">
        <f>AV31*Начало!$A$3/1000</f>
        <v>22.761026961006074</v>
      </c>
      <c r="AY31" s="111">
        <f t="shared" si="59"/>
        <v>422.73864408744237</v>
      </c>
      <c r="AZ31" s="89">
        <f>AW31*Начало!$H$5*1000</f>
        <v>845.47728817488473</v>
      </c>
      <c r="BA31" s="51">
        <f t="shared" si="28"/>
        <v>937.22591417600199</v>
      </c>
      <c r="BB31" s="135">
        <f t="shared" si="29"/>
        <v>1359.9645582634444</v>
      </c>
    </row>
    <row r="32" spans="1:54" ht="14.65" thickBot="1" x14ac:dyDescent="0.5">
      <c r="A32" s="54">
        <v>260</v>
      </c>
      <c r="B32" s="49">
        <f>Начало!O28</f>
        <v>0.56737317732230097</v>
      </c>
      <c r="C32" s="49">
        <f>Начало!V28</f>
        <v>-0.23344334665950645</v>
      </c>
      <c r="D32" s="49">
        <f>Начало!Y28</f>
        <v>1.02</v>
      </c>
      <c r="E32" s="50">
        <f>Начало!X28</f>
        <v>-0.40354499534632876</v>
      </c>
      <c r="F32" s="60">
        <f>Начало!R28*Начало!$A$3/1000</f>
        <v>-0.79469695991373313</v>
      </c>
      <c r="G32" s="65">
        <f t="shared" si="35"/>
        <v>0.57872064086874697</v>
      </c>
      <c r="H32" s="66">
        <f t="shared" si="5"/>
        <v>-0.22896060620215972</v>
      </c>
      <c r="I32" s="69">
        <f t="shared" si="64"/>
        <v>0.18794513587915274</v>
      </c>
      <c r="J32" s="70">
        <f t="shared" si="65"/>
        <v>-1.4333683370613366</v>
      </c>
      <c r="K32" s="51">
        <f t="shared" si="6"/>
        <v>0.76666577674789971</v>
      </c>
      <c r="L32" s="51">
        <f t="shared" si="7"/>
        <v>-1.6623289432634962</v>
      </c>
      <c r="M32" s="51">
        <f>K32*Начало!$A$3/1000</f>
        <v>4.5999946604873987</v>
      </c>
      <c r="N32" s="95">
        <f>L32*Начало!$A$3/1000</f>
        <v>-9.9739736595809774</v>
      </c>
      <c r="O32" s="83">
        <f t="shared" si="8"/>
        <v>112.69986918194128</v>
      </c>
      <c r="P32" s="49">
        <f>M32*Начало!$H$5*1000</f>
        <v>225.39973836388256</v>
      </c>
      <c r="Q32" s="49">
        <f t="shared" si="9"/>
        <v>112.69986918194128</v>
      </c>
      <c r="R32" s="84">
        <f t="shared" si="10"/>
        <v>225.39973836388256</v>
      </c>
      <c r="S32" s="92">
        <f t="shared" si="2"/>
        <v>-0.185491890826778</v>
      </c>
      <c r="T32" s="68">
        <f t="shared" si="11"/>
        <v>-1.395708355472729</v>
      </c>
      <c r="U32" s="67">
        <f t="shared" ref="U32" si="124">I77</f>
        <v>0.62972064086874724</v>
      </c>
      <c r="V32" s="68">
        <f t="shared" ref="V32" si="125">J77</f>
        <v>-0.24913785596947638</v>
      </c>
      <c r="W32" s="51">
        <f t="shared" ref="W32" si="126">S32+U32</f>
        <v>0.44422875004196927</v>
      </c>
      <c r="X32" s="51">
        <f t="shared" ref="X32" si="127">T32+V32</f>
        <v>-1.6448462114422053</v>
      </c>
      <c r="Y32" s="51">
        <f>W32*Начало!$A$3/1000</f>
        <v>2.6653725002518156</v>
      </c>
      <c r="Z32" s="95">
        <f>X32*Начало!$A$3/1000</f>
        <v>-9.869077268653232</v>
      </c>
      <c r="AA32" s="83">
        <f t="shared" ref="AA32" si="128">AB32/2</f>
        <v>65.301626256169484</v>
      </c>
      <c r="AB32" s="49">
        <f>Y32*Начало!$H$5*1000</f>
        <v>130.60325251233897</v>
      </c>
      <c r="AC32" s="114">
        <f t="shared" ref="AC32" si="129">R32+AA32</f>
        <v>290.70136462005206</v>
      </c>
      <c r="AD32" s="115">
        <f t="shared" ref="AD32" si="130">R32+AB32</f>
        <v>356.00299087622153</v>
      </c>
      <c r="AE32" s="87">
        <f t="shared" ref="AE32:AF32" si="131">G59</f>
        <v>0.14894513587915276</v>
      </c>
      <c r="AF32" s="68">
        <f t="shared" si="131"/>
        <v>-1.1359338496834019</v>
      </c>
      <c r="AG32" s="33">
        <f t="shared" ref="AG32:AH32" si="132">G50</f>
        <v>0.11603082102800465</v>
      </c>
      <c r="AH32" s="68">
        <f t="shared" si="132"/>
        <v>-6.3986038062307177E-3</v>
      </c>
      <c r="AI32" s="51">
        <f t="shared" si="53"/>
        <v>0.26497595690715742</v>
      </c>
      <c r="AJ32" s="51">
        <f t="shared" si="54"/>
        <v>-1.1423324534896326</v>
      </c>
      <c r="AK32" s="51">
        <f>AI32*Начало!$A$3/1000</f>
        <v>1.5898557414429444</v>
      </c>
      <c r="AL32" s="135">
        <f>AJ32*Начало!$A$3/1000</f>
        <v>-6.8539947209377958</v>
      </c>
      <c r="AM32" s="111">
        <f t="shared" si="55"/>
        <v>38.951465665352139</v>
      </c>
      <c r="AN32" s="89">
        <f>AK32*Начало!$H$5*1000</f>
        <v>77.902931330704277</v>
      </c>
      <c r="AO32" s="51">
        <f t="shared" si="21"/>
        <v>394.95445654157368</v>
      </c>
      <c r="AP32" s="135">
        <f t="shared" si="22"/>
        <v>433.90592220692582</v>
      </c>
      <c r="AQ32" s="92">
        <f t="shared" ref="AQ32:AR32" si="133">G14</f>
        <v>1.6460308210280044</v>
      </c>
      <c r="AR32" s="103">
        <f t="shared" si="133"/>
        <v>-9.0771563824932705E-2</v>
      </c>
      <c r="AS32" s="33">
        <f t="shared" ref="AS32" si="134">G77</f>
        <v>0.77650810917322199</v>
      </c>
      <c r="AT32" s="68">
        <f t="shared" ref="AT32" si="135">H77</f>
        <v>5.8427290337855533</v>
      </c>
      <c r="AU32" s="104">
        <f t="shared" si="57"/>
        <v>2.4225389302012266</v>
      </c>
      <c r="AV32" s="51">
        <f t="shared" si="58"/>
        <v>5.7519574699606206</v>
      </c>
      <c r="AW32" s="51">
        <f>AU32*Начало!$A$3/1000</f>
        <v>14.535233581207359</v>
      </c>
      <c r="AX32" s="135">
        <f>AV32*Начало!$A$3/1000</f>
        <v>34.51174481976372</v>
      </c>
      <c r="AY32" s="111">
        <f t="shared" si="59"/>
        <v>356.11322273958029</v>
      </c>
      <c r="AZ32" s="89">
        <f>AW32*Начало!$H$5*1000</f>
        <v>712.22644547916059</v>
      </c>
      <c r="BA32" s="51">
        <f t="shared" si="28"/>
        <v>790.01914494650612</v>
      </c>
      <c r="BB32" s="135">
        <f t="shared" si="29"/>
        <v>1146.1323676860864</v>
      </c>
    </row>
    <row r="33" spans="1:54" ht="15" thickTop="1" thickBot="1" x14ac:dyDescent="0.5">
      <c r="A33" s="53">
        <v>270</v>
      </c>
      <c r="B33" s="49">
        <f>Начало!O29</f>
        <v>0.35600333213754087</v>
      </c>
      <c r="C33" s="49">
        <f>Начало!V29</f>
        <v>-0.23583719377391568</v>
      </c>
      <c r="D33" s="49">
        <f>Начало!Y29</f>
        <v>1</v>
      </c>
      <c r="E33" s="50">
        <f>Начало!X29</f>
        <v>-0.23583719377391565</v>
      </c>
      <c r="F33" s="60">
        <f>Начало!R29*Начало!$A$3/1000</f>
        <v>-0.50375296095288535</v>
      </c>
      <c r="G33" s="65">
        <f t="shared" si="35"/>
        <v>0.35600333213754087</v>
      </c>
      <c r="H33" s="66">
        <f t="shared" si="5"/>
        <v>-8.3958826825480878E-2</v>
      </c>
      <c r="I33" s="69">
        <f t="shared" si="64"/>
        <v>0</v>
      </c>
      <c r="J33" s="70">
        <f t="shared" si="65"/>
        <v>-1.1501361175437892</v>
      </c>
      <c r="K33" s="51">
        <f t="shared" si="6"/>
        <v>0.35600333213754087</v>
      </c>
      <c r="L33" s="51">
        <f t="shared" si="7"/>
        <v>-1.2340949443692701</v>
      </c>
      <c r="M33" s="51">
        <f>K33*Начало!$A$3/1000</f>
        <v>2.1360199928252452</v>
      </c>
      <c r="N33" s="95">
        <f>L33*Начало!$A$3/1000</f>
        <v>-7.4045696662156208</v>
      </c>
      <c r="O33" s="83">
        <f t="shared" si="8"/>
        <v>52.332489824218506</v>
      </c>
      <c r="P33" s="49">
        <f>M33*Начало!$H$5*1000</f>
        <v>104.66497964843701</v>
      </c>
      <c r="Q33" s="49">
        <f t="shared" si="9"/>
        <v>52.332489824218506</v>
      </c>
      <c r="R33" s="84">
        <f t="shared" si="10"/>
        <v>104.66497964843701</v>
      </c>
      <c r="S33" s="92">
        <f t="shared" si="2"/>
        <v>0</v>
      </c>
      <c r="T33" s="68">
        <f t="shared" si="11"/>
        <v>-1.4621427818188699</v>
      </c>
      <c r="U33" s="69">
        <f>I6</f>
        <v>0.55600333213754127</v>
      </c>
      <c r="V33" s="70">
        <f>J6</f>
        <v>-0.13112626558026474</v>
      </c>
      <c r="W33" s="51">
        <f t="shared" si="14"/>
        <v>0.55600333213754127</v>
      </c>
      <c r="X33" s="51">
        <f t="shared" si="15"/>
        <v>-1.5932690473991347</v>
      </c>
      <c r="Y33" s="51">
        <f>W33*Начало!$A$3/1000</f>
        <v>3.3360199928252476</v>
      </c>
      <c r="Z33" s="95">
        <f>X33*Начало!$A$3/1000</f>
        <v>-9.559614284394808</v>
      </c>
      <c r="AA33" s="83">
        <f t="shared" si="30"/>
        <v>81.732489824218575</v>
      </c>
      <c r="AB33" s="49">
        <f>Y33*Начало!$H$5*1000</f>
        <v>163.46497964843715</v>
      </c>
      <c r="AC33" s="114">
        <f t="shared" si="16"/>
        <v>186.39746947265559</v>
      </c>
      <c r="AD33" s="115">
        <f t="shared" si="17"/>
        <v>268.12995929687418</v>
      </c>
      <c r="AE33" s="87">
        <f t="shared" ref="AE33:AF33" si="136">G60</f>
        <v>0</v>
      </c>
      <c r="AF33" s="68">
        <f t="shared" si="136"/>
        <v>-1.1501361175437892</v>
      </c>
      <c r="AG33" s="33">
        <f t="shared" ref="AG33:AH33" si="137">G51</f>
        <v>0.35600333213754021</v>
      </c>
      <c r="AH33" s="68">
        <f t="shared" si="137"/>
        <v>-8.3958826825480878E-2</v>
      </c>
      <c r="AI33" s="51">
        <f t="shared" si="53"/>
        <v>0.35600333213754021</v>
      </c>
      <c r="AJ33" s="51">
        <f t="shared" si="54"/>
        <v>-1.2340949443692701</v>
      </c>
      <c r="AK33" s="51">
        <f>AI33*Начало!$A$3/1000</f>
        <v>2.1360199928252412</v>
      </c>
      <c r="AL33" s="135">
        <f>AJ33*Начало!$A$3/1000</f>
        <v>-7.4045696662156208</v>
      </c>
      <c r="AM33" s="111">
        <f t="shared" si="55"/>
        <v>52.332489824218413</v>
      </c>
      <c r="AN33" s="89">
        <f>AK33*Начало!$H$5*1000</f>
        <v>104.66497964843683</v>
      </c>
      <c r="AO33" s="51">
        <f t="shared" si="21"/>
        <v>320.46244912109262</v>
      </c>
      <c r="AP33" s="135">
        <f t="shared" si="22"/>
        <v>372.794938945311</v>
      </c>
      <c r="AQ33" s="92">
        <f t="shared" ref="AQ33:AR33" si="138">G15</f>
        <v>1.5560033321375404</v>
      </c>
      <c r="AR33" s="103">
        <f t="shared" si="138"/>
        <v>-0.36696345935417957</v>
      </c>
      <c r="AS33" s="130">
        <f>G6</f>
        <v>0</v>
      </c>
      <c r="AT33" s="131">
        <f>H6</f>
        <v>12.33785721818113</v>
      </c>
      <c r="AU33" s="104">
        <f t="shared" si="57"/>
        <v>1.5560033321375404</v>
      </c>
      <c r="AV33" s="51">
        <f t="shared" si="58"/>
        <v>11.97089375882695</v>
      </c>
      <c r="AW33" s="51">
        <f>AU33*Начало!$A$3/1000</f>
        <v>9.3360199928252428</v>
      </c>
      <c r="AX33" s="135">
        <f>AV33*Начало!$A$3/1000</f>
        <v>71.825362552961693</v>
      </c>
      <c r="AY33" s="111">
        <f t="shared" si="59"/>
        <v>228.73248982421845</v>
      </c>
      <c r="AZ33" s="89">
        <f>AW33*Начало!$H$5*1000</f>
        <v>457.46497964843689</v>
      </c>
      <c r="BA33" s="51">
        <f t="shared" si="28"/>
        <v>601.52742876952948</v>
      </c>
      <c r="BB33" s="135">
        <f t="shared" si="29"/>
        <v>830.2599185937479</v>
      </c>
    </row>
    <row r="34" spans="1:54" ht="14.65" thickTop="1" x14ac:dyDescent="0.45">
      <c r="A34" s="54">
        <v>280</v>
      </c>
      <c r="B34" s="49">
        <f>Начало!O30</f>
        <v>0.11375570689020131</v>
      </c>
      <c r="C34" s="49">
        <f>Начало!V30</f>
        <v>-0.23344334665950645</v>
      </c>
      <c r="D34" s="49">
        <f>Начало!Y30</f>
        <v>0.94</v>
      </c>
      <c r="E34" s="50">
        <f>Начало!X30</f>
        <v>-5.6248640012468473E-2</v>
      </c>
      <c r="F34" s="60">
        <f>Начало!R30*Начало!$A$3/1000</f>
        <v>-0.15933307750839881</v>
      </c>
      <c r="G34" s="65">
        <f t="shared" si="35"/>
        <v>0.10693036447678923</v>
      </c>
      <c r="H34" s="66">
        <f t="shared" si="5"/>
        <v>-6.3986038062308131E-3</v>
      </c>
      <c r="I34" s="69">
        <f t="shared" si="64"/>
        <v>0.24060368103555446</v>
      </c>
      <c r="J34" s="70">
        <f t="shared" si="65"/>
        <v>-1.1359338496834017</v>
      </c>
      <c r="K34" s="51">
        <f t="shared" si="6"/>
        <v>0.34753404551234368</v>
      </c>
      <c r="L34" s="51">
        <f t="shared" si="7"/>
        <v>-1.1423324534896326</v>
      </c>
      <c r="M34" s="51">
        <f>K34*Начало!$A$3/1000</f>
        <v>2.0852042730740621</v>
      </c>
      <c r="N34" s="95">
        <f>L34*Начало!$A$3/1000</f>
        <v>-6.8539947209377958</v>
      </c>
      <c r="O34" s="83">
        <f t="shared" si="8"/>
        <v>51.087504690314518</v>
      </c>
      <c r="P34" s="49">
        <f>M34*Начало!$H$5*1000</f>
        <v>102.17500938062904</v>
      </c>
      <c r="Q34" s="49">
        <f t="shared" si="9"/>
        <v>51.087504690314518</v>
      </c>
      <c r="R34" s="84">
        <f t="shared" si="10"/>
        <v>102.17500938062904</v>
      </c>
      <c r="S34" s="92">
        <f t="shared" si="2"/>
        <v>-0.29964074672017987</v>
      </c>
      <c r="T34" s="68">
        <f t="shared" si="11"/>
        <v>-1.3957083554727294</v>
      </c>
      <c r="U34" s="69">
        <f>I7</f>
        <v>0.38893036447678958</v>
      </c>
      <c r="V34" s="70">
        <f t="shared" ref="V34:V76" si="139">J7</f>
        <v>-2.3273195809971479E-2</v>
      </c>
      <c r="W34" s="51">
        <f t="shared" si="14"/>
        <v>8.9289617756609707E-2</v>
      </c>
      <c r="X34" s="51">
        <f t="shared" si="15"/>
        <v>-1.4189815512827009</v>
      </c>
      <c r="Y34" s="51">
        <f>W34*Начало!$A$3/1000</f>
        <v>0.53573770653965824</v>
      </c>
      <c r="Z34" s="95">
        <f>X34*Начало!$A$3/1000</f>
        <v>-8.5138893076962052</v>
      </c>
      <c r="AA34" s="83">
        <f t="shared" si="30"/>
        <v>13.125573810221628</v>
      </c>
      <c r="AB34" s="49">
        <f>Y34*Начало!$H$5*1000</f>
        <v>26.251147620443255</v>
      </c>
      <c r="AC34" s="114">
        <f t="shared" si="16"/>
        <v>115.30058319085066</v>
      </c>
      <c r="AD34" s="115">
        <f t="shared" si="17"/>
        <v>128.42615700107228</v>
      </c>
      <c r="AE34" s="87">
        <f t="shared" ref="AE34:AF34" si="140">G61</f>
        <v>0.24060368103555446</v>
      </c>
      <c r="AF34" s="68">
        <f t="shared" si="140"/>
        <v>-1.1359338496834019</v>
      </c>
      <c r="AG34" s="33">
        <f t="shared" ref="AG34:AH34" si="141">G52</f>
        <v>0.53333078668296241</v>
      </c>
      <c r="AH34" s="68">
        <f t="shared" si="141"/>
        <v>-0.22896060620215927</v>
      </c>
      <c r="AI34" s="51">
        <f t="shared" si="53"/>
        <v>0.77393446771851693</v>
      </c>
      <c r="AJ34" s="51">
        <f t="shared" si="54"/>
        <v>-1.3648944558855611</v>
      </c>
      <c r="AK34" s="51">
        <f>AI34*Начало!$A$3/1000</f>
        <v>4.6436068063111016</v>
      </c>
      <c r="AL34" s="135">
        <f>AJ34*Начало!$A$3/1000</f>
        <v>-8.1893667353133672</v>
      </c>
      <c r="AM34" s="111">
        <f t="shared" si="55"/>
        <v>113.76836675462199</v>
      </c>
      <c r="AN34" s="89">
        <f>AK34*Начало!$H$5*1000</f>
        <v>227.53673350924399</v>
      </c>
      <c r="AO34" s="51">
        <f t="shared" si="21"/>
        <v>242.19452375569426</v>
      </c>
      <c r="AP34" s="135">
        <f t="shared" si="22"/>
        <v>355.96289051031624</v>
      </c>
      <c r="AQ34" s="92">
        <f t="shared" ref="AQ34:AR34" si="142">G16</f>
        <v>1.520330786682963</v>
      </c>
      <c r="AR34" s="103">
        <f t="shared" si="142"/>
        <v>-0.65268285131580495</v>
      </c>
      <c r="AS34" s="32">
        <f>G7</f>
        <v>2.9973592532798201</v>
      </c>
      <c r="AT34" s="103">
        <f>H7</f>
        <v>13.961516916332007</v>
      </c>
      <c r="AU34" s="104">
        <f t="shared" si="57"/>
        <v>4.5176900399627833</v>
      </c>
      <c r="AV34" s="51">
        <f t="shared" si="58"/>
        <v>13.308834065016203</v>
      </c>
      <c r="AW34" s="51">
        <f>AU34*Начало!$A$3/1000</f>
        <v>27.1061402397767</v>
      </c>
      <c r="AX34" s="135">
        <f>AV34*Начало!$A$3/1000</f>
        <v>79.853004390097226</v>
      </c>
      <c r="AY34" s="111">
        <f t="shared" si="59"/>
        <v>664.10043587452913</v>
      </c>
      <c r="AZ34" s="89">
        <f>AW34*Начало!$H$5*1000</f>
        <v>1328.2008717490583</v>
      </c>
      <c r="BA34" s="51">
        <f t="shared" si="28"/>
        <v>1020.0633263848454</v>
      </c>
      <c r="BB34" s="135">
        <f t="shared" si="29"/>
        <v>1684.1637622593744</v>
      </c>
    </row>
    <row r="35" spans="1:54" x14ac:dyDescent="0.45">
      <c r="A35" s="54">
        <v>290</v>
      </c>
      <c r="B35" s="49">
        <f>Начало!O31</f>
        <v>-0.15061607177941375</v>
      </c>
      <c r="C35" s="49">
        <f>Начало!V31</f>
        <v>-0.22334323674049131</v>
      </c>
      <c r="D35" s="49">
        <f>Начало!Y31</f>
        <v>0.86</v>
      </c>
      <c r="E35" s="50">
        <f>Начало!X31</f>
        <v>0.13214615185818951</v>
      </c>
      <c r="F35" s="60">
        <f>Начало!R31*Начало!$A$3/1000</f>
        <v>0.20183448585811462</v>
      </c>
      <c r="G35" s="65">
        <f t="shared" si="35"/>
        <v>-0.12952982173029581</v>
      </c>
      <c r="H35" s="66">
        <f t="shared" si="5"/>
        <v>-1.990333429364638E-2</v>
      </c>
      <c r="I35" s="69">
        <f t="shared" si="64"/>
        <v>0.4638164657573931</v>
      </c>
      <c r="J35" s="70">
        <f t="shared" si="65"/>
        <v>-1.0924002039671767</v>
      </c>
      <c r="K35" s="51">
        <f t="shared" si="6"/>
        <v>0.33428664402709729</v>
      </c>
      <c r="L35" s="51">
        <f t="shared" si="7"/>
        <v>-1.1123035382608231</v>
      </c>
      <c r="M35" s="51">
        <f>K35*Начало!$A$3/1000</f>
        <v>2.0057198641625837</v>
      </c>
      <c r="N35" s="95">
        <f>L35*Начало!$A$3/1000</f>
        <v>-6.673821229564938</v>
      </c>
      <c r="O35" s="83">
        <f t="shared" si="8"/>
        <v>49.140136671983306</v>
      </c>
      <c r="P35" s="49">
        <f>M35*Начало!$H$5*1000</f>
        <v>98.280273343966613</v>
      </c>
      <c r="Q35" s="49">
        <f t="shared" si="9"/>
        <v>49.140136671983306</v>
      </c>
      <c r="R35" s="84">
        <f t="shared" si="10"/>
        <v>98.280273343966613</v>
      </c>
      <c r="S35" s="92">
        <f t="shared" si="2"/>
        <v>-0.54262660836059518</v>
      </c>
      <c r="T35" s="68">
        <f t="shared" si="11"/>
        <v>-1.2093107080300531</v>
      </c>
      <c r="U35" s="69">
        <f t="shared" ref="U35:U76" si="143">I8</f>
        <v>0.2574701782697057</v>
      </c>
      <c r="V35" s="70">
        <f t="shared" si="139"/>
        <v>3.9562434042538792E-2</v>
      </c>
      <c r="W35" s="51">
        <f t="shared" si="14"/>
        <v>-0.28515643009088948</v>
      </c>
      <c r="X35" s="51">
        <f t="shared" si="15"/>
        <v>-1.1697482739875142</v>
      </c>
      <c r="Y35" s="51">
        <f>W35*Начало!$A$3/1000</f>
        <v>-1.710938580545337</v>
      </c>
      <c r="Z35" s="95">
        <f>X35*Начало!$A$3/1000</f>
        <v>-7.0184896439250855</v>
      </c>
      <c r="AA35" s="83">
        <f t="shared" si="30"/>
        <v>-41.917995223360762</v>
      </c>
      <c r="AB35" s="49">
        <f>Y35*Начало!$H$5*1000</f>
        <v>-83.835990446721524</v>
      </c>
      <c r="AC35" s="114">
        <f t="shared" si="16"/>
        <v>56.362278120605851</v>
      </c>
      <c r="AD35" s="115">
        <f t="shared" si="17"/>
        <v>14.444282897245088</v>
      </c>
      <c r="AE35" s="87">
        <f t="shared" ref="AE35:AF35" si="144">G62</f>
        <v>0.46381646575739316</v>
      </c>
      <c r="AF35" s="68">
        <f t="shared" si="144"/>
        <v>-1.0924002039671774</v>
      </c>
      <c r="AG35" s="33">
        <f t="shared" ref="AG35:AH35" si="145">G53</f>
        <v>0.63883890133701149</v>
      </c>
      <c r="AH35" s="68">
        <f t="shared" si="145"/>
        <v>-0.40996679386697099</v>
      </c>
      <c r="AI35" s="51">
        <f t="shared" si="53"/>
        <v>1.1026553670944046</v>
      </c>
      <c r="AJ35" s="51">
        <f t="shared" si="54"/>
        <v>-1.5023669978341485</v>
      </c>
      <c r="AK35" s="51">
        <f>AI35*Начало!$A$3/1000</f>
        <v>6.6159322025664276</v>
      </c>
      <c r="AL35" s="135">
        <f>AJ35*Начало!$A$3/1000</f>
        <v>-9.0142019870048919</v>
      </c>
      <c r="AM35" s="111">
        <f t="shared" si="55"/>
        <v>162.09033896287747</v>
      </c>
      <c r="AN35" s="89">
        <f>AK35*Начало!$H$5*1000</f>
        <v>324.18067792575494</v>
      </c>
      <c r="AO35" s="51">
        <f t="shared" si="21"/>
        <v>176.53462186012257</v>
      </c>
      <c r="AP35" s="135">
        <f t="shared" si="22"/>
        <v>338.62496082300004</v>
      </c>
      <c r="AQ35" s="92">
        <f t="shared" ref="AQ35:AR35" si="146">G17</f>
        <v>1.3268389013370123</v>
      </c>
      <c r="AR35" s="103">
        <f t="shared" si="146"/>
        <v>-0.85148210170149119</v>
      </c>
      <c r="AS35" s="32">
        <f t="shared" ref="AS35:AT35" si="147">G8</f>
        <v>5.566373391639404</v>
      </c>
      <c r="AT35" s="103">
        <f t="shared" si="147"/>
        <v>12.405353596168997</v>
      </c>
      <c r="AU35" s="104">
        <f t="shared" si="57"/>
        <v>6.8932122929764166</v>
      </c>
      <c r="AV35" s="51">
        <f t="shared" si="58"/>
        <v>11.553871494467506</v>
      </c>
      <c r="AW35" s="51">
        <f>AU35*Начало!$A$3/1000</f>
        <v>41.359273757858503</v>
      </c>
      <c r="AX35" s="135">
        <f>AV35*Начало!$A$3/1000</f>
        <v>69.323228966805033</v>
      </c>
      <c r="AY35" s="111">
        <f t="shared" si="59"/>
        <v>1013.3022070675332</v>
      </c>
      <c r="AZ35" s="89">
        <f>AW35*Начало!$H$5*1000</f>
        <v>2026.6044141350665</v>
      </c>
      <c r="BA35" s="51">
        <f t="shared" si="28"/>
        <v>1351.9271678905334</v>
      </c>
      <c r="BB35" s="135">
        <f t="shared" si="29"/>
        <v>2365.2293749580667</v>
      </c>
    </row>
    <row r="36" spans="1:54" x14ac:dyDescent="0.45">
      <c r="A36" s="53">
        <v>300</v>
      </c>
      <c r="B36" s="49">
        <f>Начало!O32</f>
        <v>-0.42506805877189469</v>
      </c>
      <c r="C36" s="49">
        <f>Начало!V32</f>
        <v>-0.2010905402047421</v>
      </c>
      <c r="D36" s="49">
        <f>Начало!Y32</f>
        <v>0.76</v>
      </c>
      <c r="E36" s="50">
        <f>Начало!X32</f>
        <v>0.3258504837219573</v>
      </c>
      <c r="F36" s="60">
        <f>Начало!R32*Начало!$A$3/1000</f>
        <v>0.51286299337332819</v>
      </c>
      <c r="G36" s="65">
        <f t="shared" si="35"/>
        <v>-0.32305172466663995</v>
      </c>
      <c r="H36" s="66">
        <f t="shared" si="5"/>
        <v>-0.13850863256557525</v>
      </c>
      <c r="I36" s="69">
        <f t="shared" si="64"/>
        <v>0.65085748416176969</v>
      </c>
      <c r="J36" s="70">
        <f t="shared" si="65"/>
        <v>-1.0173208666978579</v>
      </c>
      <c r="K36" s="51">
        <f t="shared" si="6"/>
        <v>0.32780575949512974</v>
      </c>
      <c r="L36" s="51">
        <f t="shared" si="7"/>
        <v>-1.1558294992634333</v>
      </c>
      <c r="M36" s="51">
        <f>K36*Начало!$A$3/1000</f>
        <v>1.9668345569707786</v>
      </c>
      <c r="N36" s="95">
        <f>L36*Начало!$A$3/1000</f>
        <v>-6.9349769955806</v>
      </c>
      <c r="O36" s="83">
        <f t="shared" si="8"/>
        <v>48.187446645784071</v>
      </c>
      <c r="P36" s="49">
        <f>M36*Начало!$H$5*1000</f>
        <v>96.374893291568142</v>
      </c>
      <c r="Q36" s="49">
        <f t="shared" si="9"/>
        <v>48.187446645784071</v>
      </c>
      <c r="R36" s="84">
        <f t="shared" si="10"/>
        <v>96.374893291568142</v>
      </c>
      <c r="S36" s="92">
        <f t="shared" si="2"/>
        <v>-0.68389945012291853</v>
      </c>
      <c r="T36" s="68">
        <f t="shared" si="11"/>
        <v>-0.9387424689276147</v>
      </c>
      <c r="U36" s="69">
        <f t="shared" si="143"/>
        <v>0.17094827533336149</v>
      </c>
      <c r="V36" s="70">
        <f t="shared" si="139"/>
        <v>7.3294181853697557E-2</v>
      </c>
      <c r="W36" s="51">
        <f t="shared" si="14"/>
        <v>-0.51295117478955699</v>
      </c>
      <c r="X36" s="51">
        <f t="shared" si="15"/>
        <v>-0.86544828707391719</v>
      </c>
      <c r="Y36" s="51">
        <f>W36*Начало!$A$3/1000</f>
        <v>-3.0777070487373419</v>
      </c>
      <c r="Z36" s="95">
        <f>X36*Начало!$A$3/1000</f>
        <v>-5.1926897224435029</v>
      </c>
      <c r="AA36" s="83">
        <f t="shared" si="30"/>
        <v>-75.403822694064885</v>
      </c>
      <c r="AB36" s="49">
        <f>Y36*Начало!$H$5*1000</f>
        <v>-150.80764538812977</v>
      </c>
      <c r="AC36" s="114">
        <f t="shared" si="16"/>
        <v>20.971070597503257</v>
      </c>
      <c r="AD36" s="115">
        <f t="shared" si="17"/>
        <v>-54.432752096561629</v>
      </c>
      <c r="AE36" s="87">
        <f t="shared" ref="AE36:AF36" si="148">G63</f>
        <v>0.65085748416176981</v>
      </c>
      <c r="AF36" s="68">
        <f t="shared" si="148"/>
        <v>-1.0173208666978582</v>
      </c>
      <c r="AG36" s="33">
        <f t="shared" ref="AG36:AH36" si="149">G54</f>
        <v>0.66961425709117017</v>
      </c>
      <c r="AH36" s="68">
        <f t="shared" si="149"/>
        <v>-0.59397385198801622</v>
      </c>
      <c r="AI36" s="51">
        <f t="shared" si="53"/>
        <v>1.3204717412529399</v>
      </c>
      <c r="AJ36" s="51">
        <f t="shared" si="54"/>
        <v>-1.6112947186858744</v>
      </c>
      <c r="AK36" s="51">
        <f>AI36*Начало!$A$3/1000</f>
        <v>7.9228304475176392</v>
      </c>
      <c r="AL36" s="135">
        <f>AJ36*Начало!$A$3/1000</f>
        <v>-9.6677683121152462</v>
      </c>
      <c r="AM36" s="111">
        <f t="shared" si="55"/>
        <v>194.10934596418215</v>
      </c>
      <c r="AN36" s="89">
        <f>AK36*Начало!$H$5*1000</f>
        <v>388.21869192836431</v>
      </c>
      <c r="AO36" s="51">
        <f t="shared" si="21"/>
        <v>139.67659386762051</v>
      </c>
      <c r="AP36" s="135">
        <f t="shared" si="22"/>
        <v>333.78593983180269</v>
      </c>
      <c r="AQ36" s="92">
        <f t="shared" ref="AQ36:AR36" si="150">G18</f>
        <v>1.1636142570911705</v>
      </c>
      <c r="AR36" s="103">
        <f t="shared" si="150"/>
        <v>-1.0321710375687454</v>
      </c>
      <c r="AS36" s="32">
        <f t="shared" ref="AS36:AT36" si="151">G9</f>
        <v>4.3311005498770809</v>
      </c>
      <c r="AT36" s="103">
        <f t="shared" si="151"/>
        <v>5.9450084696436143</v>
      </c>
      <c r="AU36" s="104">
        <f t="shared" si="57"/>
        <v>5.4947148069682514</v>
      </c>
      <c r="AV36" s="51">
        <f t="shared" si="58"/>
        <v>4.9128374320748689</v>
      </c>
      <c r="AW36" s="51">
        <f>AU36*Начало!$A$3/1000</f>
        <v>32.96828884180951</v>
      </c>
      <c r="AX36" s="135">
        <f>AV36*Начало!$A$3/1000</f>
        <v>29.477024592449212</v>
      </c>
      <c r="AY36" s="111">
        <f t="shared" si="59"/>
        <v>807.72307662433309</v>
      </c>
      <c r="AZ36" s="89">
        <f>AW36*Начало!$H$5*1000</f>
        <v>1615.4461532486662</v>
      </c>
      <c r="BA36" s="51">
        <f t="shared" si="28"/>
        <v>1141.5090164561357</v>
      </c>
      <c r="BB36" s="135">
        <f t="shared" si="29"/>
        <v>1949.232093080469</v>
      </c>
    </row>
    <row r="37" spans="1:54" x14ac:dyDescent="0.45">
      <c r="A37" s="54">
        <v>310</v>
      </c>
      <c r="B37" s="49">
        <f>Начало!O33</f>
        <v>-0.69511574267560772</v>
      </c>
      <c r="C37" s="49">
        <f>Начало!V33</f>
        <v>-0.17920775650854195</v>
      </c>
      <c r="D37" s="49">
        <f>Начало!Y33</f>
        <v>0.64</v>
      </c>
      <c r="E37" s="50">
        <f>Начало!X33</f>
        <v>0.50550650364935212</v>
      </c>
      <c r="F37" s="60">
        <f>Начало!R33*Начало!$A$3/1000</f>
        <v>0.74742079655198768</v>
      </c>
      <c r="G37" s="65">
        <f t="shared" si="35"/>
        <v>-0.44487407531238893</v>
      </c>
      <c r="H37" s="66">
        <f t="shared" si="5"/>
        <v>-0.35138552871156919</v>
      </c>
      <c r="I37" s="69">
        <f t="shared" si="64"/>
        <v>0.79207976644838751</v>
      </c>
      <c r="J37" s="70">
        <f t="shared" si="65"/>
        <v>-0.90878434584087542</v>
      </c>
      <c r="K37" s="51">
        <f t="shared" si="6"/>
        <v>0.34720569113599858</v>
      </c>
      <c r="L37" s="51">
        <f t="shared" si="7"/>
        <v>-1.2601698745524446</v>
      </c>
      <c r="M37" s="51">
        <f>K37*Начало!$A$3/1000</f>
        <v>2.0832341468159914</v>
      </c>
      <c r="N37" s="95">
        <f>L37*Начало!$A$3/1000</f>
        <v>-7.5610192473146673</v>
      </c>
      <c r="O37" s="83">
        <f t="shared" si="8"/>
        <v>51.039236596991792</v>
      </c>
      <c r="P37" s="49">
        <f>M37*Начало!$H$5*1000</f>
        <v>102.07847319398358</v>
      </c>
      <c r="Q37" s="49">
        <f t="shared" si="9"/>
        <v>51.039236596991792</v>
      </c>
      <c r="R37" s="84">
        <f t="shared" si="10"/>
        <v>102.07847319398358</v>
      </c>
      <c r="S37" s="92">
        <f t="shared" si="2"/>
        <v>-0.70876153460190638</v>
      </c>
      <c r="T37" s="68">
        <f t="shared" si="11"/>
        <v>-0.63465750680222421</v>
      </c>
      <c r="U37" s="69">
        <f t="shared" si="143"/>
        <v>0.19512592468761042</v>
      </c>
      <c r="V37" s="70">
        <f t="shared" si="139"/>
        <v>0.1541209749377826</v>
      </c>
      <c r="W37" s="51">
        <f t="shared" si="14"/>
        <v>-0.51363560991429602</v>
      </c>
      <c r="X37" s="51">
        <f t="shared" si="15"/>
        <v>-0.48053653186444162</v>
      </c>
      <c r="Y37" s="51">
        <f>W37*Начало!$A$3/1000</f>
        <v>-3.0818136594857761</v>
      </c>
      <c r="Z37" s="95">
        <f>X37*Начало!$A$3/1000</f>
        <v>-2.88321919118665</v>
      </c>
      <c r="AA37" s="83">
        <f t="shared" si="30"/>
        <v>-75.504434657401518</v>
      </c>
      <c r="AB37" s="49">
        <f>Y37*Начало!$H$5*1000</f>
        <v>-151.00886931480304</v>
      </c>
      <c r="AC37" s="114">
        <f t="shared" si="16"/>
        <v>26.574038536582066</v>
      </c>
      <c r="AD37" s="115">
        <f t="shared" si="17"/>
        <v>-48.930396120819452</v>
      </c>
      <c r="AE37" s="87">
        <f t="shared" ref="AE37:AF37" si="152">G64</f>
        <v>0.79957976644838735</v>
      </c>
      <c r="AF37" s="68">
        <f t="shared" si="152"/>
        <v>-0.91738939154778443</v>
      </c>
      <c r="AG37" s="33">
        <f t="shared" ref="AG37:AH37" si="153">G55</f>
        <v>0.62977585080339182</v>
      </c>
      <c r="AH37" s="68">
        <f t="shared" si="153"/>
        <v>-0.76760693614065534</v>
      </c>
      <c r="AI37" s="51">
        <f t="shared" si="53"/>
        <v>1.4293556172517792</v>
      </c>
      <c r="AJ37" s="51">
        <f t="shared" si="54"/>
        <v>-1.6849963276884399</v>
      </c>
      <c r="AK37" s="51">
        <f>AI37*Начало!$A$3/1000</f>
        <v>8.5761337035106759</v>
      </c>
      <c r="AL37" s="135">
        <f>AJ37*Начало!$A$3/1000</f>
        <v>-10.109977966130639</v>
      </c>
      <c r="AM37" s="111">
        <f t="shared" si="55"/>
        <v>210.11527573601157</v>
      </c>
      <c r="AN37" s="89">
        <f>AK37*Начало!$H$5*1000</f>
        <v>420.23055147202314</v>
      </c>
      <c r="AO37" s="51">
        <f t="shared" si="21"/>
        <v>161.18487961519213</v>
      </c>
      <c r="AP37" s="135">
        <f t="shared" si="22"/>
        <v>371.30015535120367</v>
      </c>
      <c r="AQ37" s="92">
        <f t="shared" ref="AQ37:AR37" si="154">G19</f>
        <v>1.0137758508033918</v>
      </c>
      <c r="AR37" s="103">
        <f t="shared" si="154"/>
        <v>-1.2356481655748912</v>
      </c>
      <c r="AS37" s="32">
        <f t="shared" ref="AS37:AT37" si="155">G10</f>
        <v>3.4537384653980938</v>
      </c>
      <c r="AT37" s="103">
        <f t="shared" si="155"/>
        <v>3.0926354444836681</v>
      </c>
      <c r="AU37" s="104">
        <f t="shared" si="57"/>
        <v>4.4675143162014859</v>
      </c>
      <c r="AV37" s="51">
        <f t="shared" si="58"/>
        <v>1.8569872789087769</v>
      </c>
      <c r="AW37" s="51">
        <f>AU37*Начало!$A$3/1000</f>
        <v>26.805085897208915</v>
      </c>
      <c r="AX37" s="135">
        <f>AV37*Начало!$A$3/1000</f>
        <v>11.141923673452663</v>
      </c>
      <c r="AY37" s="111">
        <f t="shared" si="59"/>
        <v>656.72460448161837</v>
      </c>
      <c r="AZ37" s="89">
        <f>AW37*Начало!$H$5*1000</f>
        <v>1313.4492089632367</v>
      </c>
      <c r="BA37" s="51">
        <f t="shared" si="28"/>
        <v>1028.0247598328219</v>
      </c>
      <c r="BB37" s="135">
        <f t="shared" si="29"/>
        <v>1684.7493643144403</v>
      </c>
    </row>
    <row r="38" spans="1:54" x14ac:dyDescent="0.45">
      <c r="A38" s="54">
        <v>320</v>
      </c>
      <c r="B38" s="49">
        <f>Начало!O34</f>
        <v>-0.94501537946920788</v>
      </c>
      <c r="C38" s="49">
        <f>Начало!V34</f>
        <v>-0.14695387115198888</v>
      </c>
      <c r="D38" s="49">
        <f>Начало!Y34</f>
        <v>0.52</v>
      </c>
      <c r="E38" s="50">
        <f>Начало!X34</f>
        <v>0.67158431554700737</v>
      </c>
      <c r="F38" s="60">
        <f>Начало!R34*Начало!$A$3/1000</f>
        <v>0.83324200986699504</v>
      </c>
      <c r="G38" s="65">
        <f t="shared" si="35"/>
        <v>-0.4914079973239881</v>
      </c>
      <c r="H38" s="66">
        <f t="shared" si="5"/>
        <v>-0.63465750680222344</v>
      </c>
      <c r="I38" s="69">
        <f t="shared" si="64"/>
        <v>0.81674055651064859</v>
      </c>
      <c r="J38" s="70">
        <f t="shared" si="65"/>
        <v>-0.76760693614065523</v>
      </c>
      <c r="K38" s="51">
        <f t="shared" si="6"/>
        <v>0.32533255918666049</v>
      </c>
      <c r="L38" s="51">
        <f t="shared" si="7"/>
        <v>-1.4022644429428786</v>
      </c>
      <c r="M38" s="51">
        <f>K38*Начало!$A$3/1000</f>
        <v>1.9519953551199629</v>
      </c>
      <c r="N38" s="95">
        <f>L38*Начало!$A$3/1000</f>
        <v>-8.4135866576572713</v>
      </c>
      <c r="O38" s="83">
        <f t="shared" si="8"/>
        <v>47.823886200439091</v>
      </c>
      <c r="P38" s="49">
        <f>M38*Начало!$H$5*1000</f>
        <v>95.647772400878182</v>
      </c>
      <c r="Q38" s="49">
        <f t="shared" si="9"/>
        <v>47.823886200439091</v>
      </c>
      <c r="R38" s="84">
        <f t="shared" si="10"/>
        <v>95.647772400878182</v>
      </c>
      <c r="S38" s="92">
        <f t="shared" si="2"/>
        <v>-0.57694606642075508</v>
      </c>
      <c r="T38" s="68">
        <f t="shared" si="11"/>
        <v>-0.35138552871156992</v>
      </c>
      <c r="U38" s="69">
        <f t="shared" si="143"/>
        <v>0.34059200267601131</v>
      </c>
      <c r="V38" s="70">
        <f t="shared" si="139"/>
        <v>0.43987739807298792</v>
      </c>
      <c r="W38" s="51">
        <f t="shared" si="14"/>
        <v>-0.23635406374474377</v>
      </c>
      <c r="X38" s="51">
        <f t="shared" si="15"/>
        <v>8.8491869361418007E-2</v>
      </c>
      <c r="Y38" s="51">
        <f>W38*Начало!$A$3/1000</f>
        <v>-1.4181243824684626</v>
      </c>
      <c r="Z38" s="95">
        <f>X38*Начало!$A$3/1000</f>
        <v>0.53095121616850804</v>
      </c>
      <c r="AA38" s="83">
        <f t="shared" si="30"/>
        <v>-34.74404737047734</v>
      </c>
      <c r="AB38" s="49">
        <f>Y38*Начало!$H$5*1000</f>
        <v>-69.488094740954679</v>
      </c>
      <c r="AC38" s="114">
        <f t="shared" si="16"/>
        <v>60.903725030400842</v>
      </c>
      <c r="AD38" s="115">
        <f t="shared" si="17"/>
        <v>26.159677659923503</v>
      </c>
      <c r="AE38" s="87">
        <f t="shared" ref="AE38:AF38" si="156">G65</f>
        <v>0.83334055651064853</v>
      </c>
      <c r="AF38" s="68">
        <f t="shared" si="156"/>
        <v>-0.78320831045512895</v>
      </c>
      <c r="AG38" s="33">
        <f t="shared" ref="AG38:AH38" si="157">G56</f>
        <v>0.54917530473754883</v>
      </c>
      <c r="AH38" s="68">
        <f t="shared" si="157"/>
        <v>-0.90878434584087586</v>
      </c>
      <c r="AI38" s="51">
        <f t="shared" si="53"/>
        <v>1.3825158612481974</v>
      </c>
      <c r="AJ38" s="51">
        <f t="shared" si="54"/>
        <v>-1.6919926562960048</v>
      </c>
      <c r="AK38" s="51">
        <f>AI38*Начало!$A$3/1000</f>
        <v>8.2950951674891833</v>
      </c>
      <c r="AL38" s="135">
        <f>AJ38*Начало!$A$3/1000</f>
        <v>-10.151955937776028</v>
      </c>
      <c r="AM38" s="111">
        <f t="shared" si="55"/>
        <v>203.22983160348502</v>
      </c>
      <c r="AN38" s="89">
        <f>AK38*Начало!$H$5*1000</f>
        <v>406.45966320697005</v>
      </c>
      <c r="AO38" s="51">
        <f t="shared" si="21"/>
        <v>229.38950926340851</v>
      </c>
      <c r="AP38" s="135">
        <f t="shared" si="22"/>
        <v>432.61934086689354</v>
      </c>
      <c r="AQ38" s="92">
        <f t="shared" ref="AQ38:AR38" si="158">G20</f>
        <v>0.83517530473754864</v>
      </c>
      <c r="AR38" s="103">
        <f t="shared" si="158"/>
        <v>-1.3820618597208969</v>
      </c>
      <c r="AS38" s="32">
        <f t="shared" ref="AS38:AT38" si="159">G11</f>
        <v>2.7430539335792457</v>
      </c>
      <c r="AT38" s="103">
        <f t="shared" si="159"/>
        <v>1.670640485885839</v>
      </c>
      <c r="AU38" s="104">
        <f t="shared" si="57"/>
        <v>3.5782292383167942</v>
      </c>
      <c r="AV38" s="51">
        <f t="shared" si="58"/>
        <v>0.28857862616494212</v>
      </c>
      <c r="AW38" s="51">
        <f>AU38*Начало!$A$3/1000</f>
        <v>21.469375429900762</v>
      </c>
      <c r="AX38" s="135">
        <f>AV38*Начало!$A$3/1000</f>
        <v>1.7314717569896527</v>
      </c>
      <c r="AY38" s="111">
        <f t="shared" si="59"/>
        <v>525.99969803256863</v>
      </c>
      <c r="AZ38" s="89">
        <f>AW38*Начало!$H$5*1000</f>
        <v>1051.9993960651373</v>
      </c>
      <c r="BA38" s="51">
        <f t="shared" si="28"/>
        <v>958.61903889946211</v>
      </c>
      <c r="BB38" s="135">
        <f t="shared" si="29"/>
        <v>1484.6187369320307</v>
      </c>
    </row>
    <row r="39" spans="1:54" x14ac:dyDescent="0.45">
      <c r="A39" s="53">
        <v>330</v>
      </c>
      <c r="B39" s="49">
        <f>Начало!O35</f>
        <v>-1.1591516103778277</v>
      </c>
      <c r="C39" s="49">
        <f>Начало!V35</f>
        <v>-0.11234470437564678</v>
      </c>
      <c r="D39" s="49">
        <f>Начало!Y35</f>
        <v>0.39</v>
      </c>
      <c r="E39" s="50">
        <f>Начало!X35</f>
        <v>0.80985305159661491</v>
      </c>
      <c r="F39" s="60">
        <f>Начало!R35*Начало!$A$3/1000</f>
        <v>0.78134726996671156</v>
      </c>
      <c r="G39" s="65">
        <f t="shared" si="35"/>
        <v>-0.45206912804735278</v>
      </c>
      <c r="H39" s="66">
        <f t="shared" si="5"/>
        <v>-0.93874246892761415</v>
      </c>
      <c r="I39" s="69">
        <f t="shared" si="64"/>
        <v>0.84582853527305801</v>
      </c>
      <c r="J39" s="70">
        <f t="shared" si="65"/>
        <v>-0.59397385198801855</v>
      </c>
      <c r="K39" s="51">
        <f t="shared" si="6"/>
        <v>0.39375940722570524</v>
      </c>
      <c r="L39" s="51">
        <f t="shared" si="7"/>
        <v>-1.5327163209156327</v>
      </c>
      <c r="M39" s="51">
        <f>K39*Начало!$A$3/1000</f>
        <v>2.3625564433542312</v>
      </c>
      <c r="N39" s="95">
        <f>L39*Начало!$A$3/1000</f>
        <v>-9.1962979254937967</v>
      </c>
      <c r="O39" s="83">
        <f t="shared" si="8"/>
        <v>57.882632862178667</v>
      </c>
      <c r="P39" s="49">
        <f>M39*Начало!$H$5*1000</f>
        <v>115.76526572435733</v>
      </c>
      <c r="Q39" s="49">
        <f t="shared" si="9"/>
        <v>57.882632862178667</v>
      </c>
      <c r="R39" s="84">
        <f t="shared" si="10"/>
        <v>115.76526572435733</v>
      </c>
      <c r="S39" s="92">
        <f t="shared" si="2"/>
        <v>-0.40806533642101822</v>
      </c>
      <c r="T39" s="68">
        <f t="shared" si="11"/>
        <v>-0.13850863256557489</v>
      </c>
      <c r="U39" s="69">
        <f t="shared" si="143"/>
        <v>0.75693087195264686</v>
      </c>
      <c r="V39" s="70">
        <f t="shared" si="139"/>
        <v>1.571801991021893</v>
      </c>
      <c r="W39" s="51">
        <f t="shared" si="14"/>
        <v>0.34886553553162863</v>
      </c>
      <c r="X39" s="51">
        <f t="shared" si="15"/>
        <v>1.4332933584563181</v>
      </c>
      <c r="Y39" s="51">
        <f>W39*Начало!$A$3/1000</f>
        <v>2.0931932131897719</v>
      </c>
      <c r="Z39" s="95">
        <f>X39*Начало!$A$3/1000</f>
        <v>8.5997601507379091</v>
      </c>
      <c r="AA39" s="83">
        <f t="shared" si="30"/>
        <v>51.283233723149415</v>
      </c>
      <c r="AB39" s="49">
        <f>Y39*Начало!$H$5*1000</f>
        <v>102.56646744629883</v>
      </c>
      <c r="AC39" s="114">
        <f t="shared" si="16"/>
        <v>167.04849944750674</v>
      </c>
      <c r="AD39" s="115">
        <f t="shared" si="17"/>
        <v>218.33173317065615</v>
      </c>
      <c r="AE39" s="87">
        <f t="shared" ref="AE39:AF39" si="160">G66</f>
        <v>0.87462853527305751</v>
      </c>
      <c r="AF39" s="68">
        <f t="shared" si="160"/>
        <v>-0.61419833747635832</v>
      </c>
      <c r="AG39" s="33">
        <f t="shared" ref="AG39:AH39" si="161">G57</f>
        <v>0.43022782851371222</v>
      </c>
      <c r="AH39" s="68">
        <f t="shared" si="161"/>
        <v>-1.0173208666978577</v>
      </c>
      <c r="AI39" s="51">
        <f t="shared" si="53"/>
        <v>1.3048563637867696</v>
      </c>
      <c r="AJ39" s="51">
        <f t="shared" si="54"/>
        <v>-1.6315192041742161</v>
      </c>
      <c r="AK39" s="51">
        <f>AI39*Начало!$A$3/1000</f>
        <v>7.8291381827206177</v>
      </c>
      <c r="AL39" s="135">
        <f>AJ39*Начало!$A$3/1000</f>
        <v>-9.7891152250452969</v>
      </c>
      <c r="AM39" s="111">
        <f t="shared" si="55"/>
        <v>191.81388547665514</v>
      </c>
      <c r="AN39" s="89">
        <f>AK39*Начало!$H$5*1000</f>
        <v>383.62777095331029</v>
      </c>
      <c r="AO39" s="51">
        <f t="shared" si="21"/>
        <v>410.14561864731127</v>
      </c>
      <c r="AP39" s="135">
        <f t="shared" si="22"/>
        <v>601.95950412396644</v>
      </c>
      <c r="AQ39" s="92">
        <f t="shared" ref="AQ39:AR39" si="162">G21</f>
        <v>0.62522782851371228</v>
      </c>
      <c r="AR39" s="103">
        <f t="shared" si="162"/>
        <v>-1.4784197446839891</v>
      </c>
      <c r="AS39" s="32">
        <f t="shared" ref="AS39:AT39" si="163">G12</f>
        <v>2.1839346635789809</v>
      </c>
      <c r="AT39" s="103">
        <f t="shared" si="163"/>
        <v>0.74128767348371005</v>
      </c>
      <c r="AU39" s="104">
        <f t="shared" si="57"/>
        <v>2.8091624920926934</v>
      </c>
      <c r="AV39" s="51">
        <f t="shared" si="58"/>
        <v>-0.73713207120027902</v>
      </c>
      <c r="AW39" s="51">
        <f>AU39*Начало!$A$3/1000</f>
        <v>16.854974952556159</v>
      </c>
      <c r="AX39" s="135">
        <f>AV39*Начало!$A$3/1000</f>
        <v>-4.4227924272016743</v>
      </c>
      <c r="AY39" s="111">
        <f t="shared" si="59"/>
        <v>412.94688633762587</v>
      </c>
      <c r="AZ39" s="89">
        <f>AW39*Начало!$H$5*1000</f>
        <v>825.89377267525174</v>
      </c>
      <c r="BA39" s="51">
        <f t="shared" si="28"/>
        <v>1014.9063904615923</v>
      </c>
      <c r="BB39" s="135">
        <f t="shared" si="29"/>
        <v>1427.8532767992183</v>
      </c>
    </row>
    <row r="40" spans="1:54" x14ac:dyDescent="0.45">
      <c r="A40" s="54">
        <v>340</v>
      </c>
      <c r="B40" s="49">
        <f>Начало!O36</f>
        <v>-1.3234795325868176</v>
      </c>
      <c r="C40" s="49">
        <f>Начало!V36</f>
        <v>-7.5892493323045165E-2</v>
      </c>
      <c r="D40" s="49">
        <f>Начало!Y36</f>
        <v>0.26</v>
      </c>
      <c r="E40" s="50">
        <f>Начало!X36</f>
        <v>0.91373585934221835</v>
      </c>
      <c r="F40" s="60">
        <f>Начало!R36*Начало!$A$3/1000</f>
        <v>0.60265296954019199</v>
      </c>
      <c r="G40" s="65">
        <f t="shared" si="35"/>
        <v>-0.34410467847257259</v>
      </c>
      <c r="H40" s="66">
        <f t="shared" si="5"/>
        <v>-1.2093107080300534</v>
      </c>
      <c r="I40" s="69">
        <f t="shared" si="64"/>
        <v>0.75026429110509552</v>
      </c>
      <c r="J40" s="70">
        <f t="shared" si="65"/>
        <v>-0.40715522197870024</v>
      </c>
      <c r="K40" s="51">
        <f t="shared" si="6"/>
        <v>0.40615961263252293</v>
      </c>
      <c r="L40" s="51">
        <f t="shared" si="7"/>
        <v>-1.6164659300087536</v>
      </c>
      <c r="M40" s="51">
        <f>K40*Начало!$A$3/1000</f>
        <v>2.4369576757951377</v>
      </c>
      <c r="N40" s="95">
        <f>L40*Начало!$A$3/1000</f>
        <v>-9.6987955800525221</v>
      </c>
      <c r="O40" s="83">
        <f t="shared" si="8"/>
        <v>59.705463056980875</v>
      </c>
      <c r="P40" s="49">
        <f>M40*Начало!$H$5*1000</f>
        <v>119.41092611396175</v>
      </c>
      <c r="Q40" s="49">
        <f t="shared" si="9"/>
        <v>59.705463056980875</v>
      </c>
      <c r="R40" s="84">
        <f t="shared" si="10"/>
        <v>119.41092611396175</v>
      </c>
      <c r="S40" s="92">
        <f t="shared" si="2"/>
        <v>-0.15212223249720738</v>
      </c>
      <c r="T40" s="68">
        <f t="shared" si="11"/>
        <v>-2.0473403531301469E-2</v>
      </c>
      <c r="U40" s="69">
        <f t="shared" si="143"/>
        <v>1.0078953215274276</v>
      </c>
      <c r="V40" s="70">
        <f t="shared" si="139"/>
        <v>3.5421157605494811</v>
      </c>
      <c r="W40" s="51">
        <f t="shared" si="14"/>
        <v>0.8557730890302202</v>
      </c>
      <c r="X40" s="51">
        <f t="shared" si="15"/>
        <v>3.5216423570181794</v>
      </c>
      <c r="Y40" s="51">
        <f>W40*Начало!$A$3/1000</f>
        <v>5.1346385341813212</v>
      </c>
      <c r="Z40" s="95">
        <f>X40*Начало!$A$3/1000</f>
        <v>21.129854142109078</v>
      </c>
      <c r="AA40" s="83">
        <f t="shared" si="30"/>
        <v>125.79864408744237</v>
      </c>
      <c r="AB40" s="49">
        <f>Y40*Начало!$H$5*1000</f>
        <v>251.59728817488474</v>
      </c>
      <c r="AC40" s="114">
        <f t="shared" si="16"/>
        <v>245.20957020140412</v>
      </c>
      <c r="AD40" s="115">
        <f t="shared" si="17"/>
        <v>371.00821428884649</v>
      </c>
      <c r="AE40" s="87">
        <f t="shared" ref="AE40:AF40" si="164">G67</f>
        <v>0.79066429110509584</v>
      </c>
      <c r="AF40" s="68">
        <f t="shared" si="164"/>
        <v>-0.42907959071509744</v>
      </c>
      <c r="AG40" s="33">
        <f t="shared" ref="AG40:AH40" si="165">G58</f>
        <v>0.29412751487054201</v>
      </c>
      <c r="AH40" s="68">
        <f t="shared" si="165"/>
        <v>-1.092400203967177</v>
      </c>
      <c r="AI40" s="51">
        <f t="shared" si="53"/>
        <v>1.0847918059756378</v>
      </c>
      <c r="AJ40" s="51">
        <f t="shared" si="54"/>
        <v>-1.5214797946822745</v>
      </c>
      <c r="AK40" s="51">
        <f>AI40*Начало!$A$3/1000</f>
        <v>6.5087508358538271</v>
      </c>
      <c r="AL40" s="135">
        <f>AJ40*Начало!$A$3/1000</f>
        <v>-9.1288787680936476</v>
      </c>
      <c r="AM40" s="111">
        <f t="shared" si="55"/>
        <v>159.46439547841877</v>
      </c>
      <c r="AN40" s="89">
        <f>AK40*Начало!$H$5*1000</f>
        <v>318.92879095683753</v>
      </c>
      <c r="AO40" s="51">
        <f t="shared" si="21"/>
        <v>530.47260976726523</v>
      </c>
      <c r="AP40" s="135">
        <f t="shared" si="22"/>
        <v>689.93700524568408</v>
      </c>
      <c r="AQ40" s="92">
        <f t="shared" ref="AQ40:AR40" si="166">G22</f>
        <v>0.411127514870542</v>
      </c>
      <c r="AR40" s="103">
        <f t="shared" si="166"/>
        <v>-1.5269424259704962</v>
      </c>
      <c r="AS40" s="32">
        <f t="shared" ref="AS40:AT40" si="167">G13</f>
        <v>1.8678777675027924</v>
      </c>
      <c r="AT40" s="103">
        <f t="shared" si="167"/>
        <v>0.25138873295153141</v>
      </c>
      <c r="AU40" s="104">
        <f t="shared" si="57"/>
        <v>2.2790052823733342</v>
      </c>
      <c r="AV40" s="51">
        <f t="shared" si="58"/>
        <v>-1.2755536930189648</v>
      </c>
      <c r="AW40" s="51">
        <f>AU40*Начало!$A$3/1000</f>
        <v>13.674031694240005</v>
      </c>
      <c r="AX40" s="135">
        <f>AV40*Начало!$A$3/1000</f>
        <v>-7.6533221581137889</v>
      </c>
      <c r="AY40" s="111">
        <f t="shared" si="59"/>
        <v>335.01377650888014</v>
      </c>
      <c r="AZ40" s="89">
        <f>AW40*Начало!$H$5*1000</f>
        <v>670.02755301776028</v>
      </c>
      <c r="BA40" s="51">
        <f t="shared" si="28"/>
        <v>1024.9507817545641</v>
      </c>
      <c r="BB40" s="135">
        <f t="shared" si="29"/>
        <v>1359.9645582634444</v>
      </c>
    </row>
    <row r="41" spans="1:54" ht="14.65" thickBot="1" x14ac:dyDescent="0.5">
      <c r="A41" s="54">
        <v>350</v>
      </c>
      <c r="B41" s="49">
        <f>Начало!O37</f>
        <v>-1.426860698667523</v>
      </c>
      <c r="C41" s="49">
        <f>Начало!V37</f>
        <v>-3.8241335652322413E-2</v>
      </c>
      <c r="D41" s="49">
        <f>Начало!Y37</f>
        <v>0.13</v>
      </c>
      <c r="E41" s="50">
        <f>Начало!X37</f>
        <v>0.97816721476463286</v>
      </c>
      <c r="F41" s="60">
        <f>Начало!R37*Начало!$A$3/1000</f>
        <v>0.32739035344111206</v>
      </c>
      <c r="G41" s="65">
        <f t="shared" si="35"/>
        <v>-0.185491890826778</v>
      </c>
      <c r="H41" s="66">
        <f t="shared" si="5"/>
        <v>-1.395708355472729</v>
      </c>
      <c r="I41" s="69">
        <f t="shared" si="64"/>
        <v>0.57872064086874697</v>
      </c>
      <c r="J41" s="70">
        <f t="shared" si="65"/>
        <v>-0.22896060620215972</v>
      </c>
      <c r="K41" s="51">
        <f t="shared" si="6"/>
        <v>0.393228750041969</v>
      </c>
      <c r="L41" s="51">
        <f t="shared" si="7"/>
        <v>-1.6246689616748886</v>
      </c>
      <c r="M41" s="51">
        <f>K41*Начало!$A$3/1000</f>
        <v>2.3593725002518142</v>
      </c>
      <c r="N41" s="95">
        <f>L41*Начало!$A$3/1000</f>
        <v>-9.748013770049333</v>
      </c>
      <c r="O41" s="83">
        <f t="shared" si="8"/>
        <v>57.804626256169449</v>
      </c>
      <c r="P41" s="49">
        <f>M41*Начало!$H$5*1000</f>
        <v>115.6092525123389</v>
      </c>
      <c r="Q41" s="49">
        <f t="shared" si="9"/>
        <v>57.804626256169449</v>
      </c>
      <c r="R41" s="84">
        <f t="shared" si="10"/>
        <v>115.6092525123389</v>
      </c>
      <c r="S41" s="92">
        <f t="shared" si="2"/>
        <v>0.11603082102800465</v>
      </c>
      <c r="T41" s="68">
        <f t="shared" si="11"/>
        <v>-6.3986038062307177E-3</v>
      </c>
      <c r="U41" s="105">
        <f t="shared" si="143"/>
        <v>0.77650810917322199</v>
      </c>
      <c r="V41" s="106">
        <f t="shared" si="139"/>
        <v>5.8427290337855533</v>
      </c>
      <c r="W41" s="51">
        <f t="shared" si="14"/>
        <v>0.89253893020122665</v>
      </c>
      <c r="X41" s="51">
        <f t="shared" si="15"/>
        <v>5.8363304299793226</v>
      </c>
      <c r="Y41" s="51">
        <f>W41*Начало!$A$3/1000</f>
        <v>5.3552335812073597</v>
      </c>
      <c r="Z41" s="95">
        <f>X41*Начало!$A$3/1000</f>
        <v>35.017982579875934</v>
      </c>
      <c r="AA41" s="83">
        <f t="shared" si="30"/>
        <v>131.20322273958033</v>
      </c>
      <c r="AB41" s="49">
        <f>Y41*Начало!$H$5*1000</f>
        <v>262.40644547916065</v>
      </c>
      <c r="AC41" s="114">
        <f t="shared" si="16"/>
        <v>246.81247525191924</v>
      </c>
      <c r="AD41" s="115">
        <f t="shared" si="17"/>
        <v>378.01569799149956</v>
      </c>
      <c r="AE41" s="87">
        <f t="shared" ref="AE41:AF41" si="168">G68</f>
        <v>0.62972064086874724</v>
      </c>
      <c r="AF41" s="68">
        <f t="shared" si="168"/>
        <v>-0.24913785596947638</v>
      </c>
      <c r="AG41" s="33">
        <f t="shared" ref="AG41:AH41" si="169">G59</f>
        <v>0.14894513587915276</v>
      </c>
      <c r="AH41" s="68">
        <f t="shared" si="169"/>
        <v>-1.1359338496834019</v>
      </c>
      <c r="AI41" s="51">
        <f t="shared" si="53"/>
        <v>0.77866577674789994</v>
      </c>
      <c r="AJ41" s="51">
        <f t="shared" si="54"/>
        <v>-1.3850717056528783</v>
      </c>
      <c r="AK41" s="51">
        <f>AI41*Начало!$A$3/1000</f>
        <v>4.6719946604873996</v>
      </c>
      <c r="AL41" s="135">
        <f>AJ41*Начало!$A$3/1000</f>
        <v>-8.3104302339172698</v>
      </c>
      <c r="AM41" s="111">
        <f t="shared" si="55"/>
        <v>114.46386918194129</v>
      </c>
      <c r="AN41" s="89">
        <f>AK41*Начало!$H$5*1000</f>
        <v>228.92773836388258</v>
      </c>
      <c r="AO41" s="51">
        <f t="shared" si="21"/>
        <v>492.47956717344084</v>
      </c>
      <c r="AP41" s="135">
        <f t="shared" si="22"/>
        <v>606.94343635538212</v>
      </c>
      <c r="AQ41" s="92">
        <f t="shared" ref="AQ41:AR41" si="170">G23</f>
        <v>0.18794513587915274</v>
      </c>
      <c r="AR41" s="103">
        <f t="shared" si="170"/>
        <v>-1.4333683370613366</v>
      </c>
      <c r="AS41" s="32">
        <f t="shared" ref="AS41:AT41" si="171">G14</f>
        <v>1.6460308210280044</v>
      </c>
      <c r="AT41" s="103">
        <f t="shared" si="171"/>
        <v>-9.0771563824932705E-2</v>
      </c>
      <c r="AU41" s="104">
        <f t="shared" si="57"/>
        <v>1.8339759569071572</v>
      </c>
      <c r="AV41" s="51">
        <f t="shared" si="58"/>
        <v>-1.5241399008862693</v>
      </c>
      <c r="AW41" s="51">
        <f>AU41*Начало!$A$3/1000</f>
        <v>11.003855741442944</v>
      </c>
      <c r="AX41" s="135">
        <f>AV41*Начало!$A$3/1000</f>
        <v>-9.144839405317617</v>
      </c>
      <c r="AY41" s="111">
        <f t="shared" si="59"/>
        <v>269.59446566535217</v>
      </c>
      <c r="AZ41" s="89">
        <f>AW41*Начало!$H$5*1000</f>
        <v>539.18893133070435</v>
      </c>
      <c r="BA41" s="51">
        <f t="shared" si="28"/>
        <v>876.53790202073424</v>
      </c>
      <c r="BB41" s="135">
        <f t="shared" si="29"/>
        <v>1146.1323676860866</v>
      </c>
    </row>
    <row r="42" spans="1:54" ht="15" thickTop="1" thickBot="1" x14ac:dyDescent="0.5">
      <c r="A42" s="53">
        <v>360</v>
      </c>
      <c r="B42" s="49">
        <f>Начало!O38</f>
        <v>-1.4621427818188699</v>
      </c>
      <c r="C42" s="49">
        <f>Начало!V38</f>
        <v>0</v>
      </c>
      <c r="D42" s="49">
        <f>Начало!Y38</f>
        <v>0</v>
      </c>
      <c r="E42" s="50">
        <f>Начало!X38</f>
        <v>1</v>
      </c>
      <c r="F42" s="60">
        <f>Начало!R38*Начало!$A$3/1000</f>
        <v>0</v>
      </c>
      <c r="G42" s="65">
        <f t="shared" si="35"/>
        <v>0</v>
      </c>
      <c r="H42" s="66">
        <f t="shared" si="5"/>
        <v>-1.4621427818188699</v>
      </c>
      <c r="I42" s="69">
        <f t="shared" si="64"/>
        <v>0.35600333213754087</v>
      </c>
      <c r="J42" s="70">
        <f t="shared" si="65"/>
        <v>-8.3958826825480878E-2</v>
      </c>
      <c r="K42" s="51">
        <f t="shared" si="6"/>
        <v>0.35600333213754087</v>
      </c>
      <c r="L42" s="51">
        <f t="shared" si="7"/>
        <v>-1.5461016086443509</v>
      </c>
      <c r="M42" s="51">
        <f>K42*Начало!$A$3/1000</f>
        <v>2.1360199928252452</v>
      </c>
      <c r="N42" s="95">
        <f>L42*Начало!$A$3/1000</f>
        <v>-9.2766096518661048</v>
      </c>
      <c r="O42" s="83">
        <f t="shared" si="8"/>
        <v>52.332489824218506</v>
      </c>
      <c r="P42" s="49">
        <f>M42*Начало!$H$5*1000</f>
        <v>104.66497964843701</v>
      </c>
      <c r="Q42" s="49">
        <f t="shared" si="9"/>
        <v>52.332489824218506</v>
      </c>
      <c r="R42" s="84">
        <f t="shared" si="10"/>
        <v>104.66497964843701</v>
      </c>
      <c r="S42" s="92">
        <f t="shared" si="2"/>
        <v>0.35600333213754021</v>
      </c>
      <c r="T42" s="31">
        <f t="shared" si="11"/>
        <v>-8.3958826825480878E-2</v>
      </c>
      <c r="U42" s="126">
        <f t="shared" si="143"/>
        <v>0</v>
      </c>
      <c r="V42" s="127">
        <f t="shared" si="139"/>
        <v>12.33785721818113</v>
      </c>
      <c r="W42" s="104">
        <f t="shared" si="14"/>
        <v>0.35600333213754021</v>
      </c>
      <c r="X42" s="51">
        <f t="shared" si="15"/>
        <v>12.25389839135565</v>
      </c>
      <c r="Y42" s="51">
        <f>W42*Начало!$A$3/1000</f>
        <v>2.1360199928252412</v>
      </c>
      <c r="Z42" s="95">
        <f>X42*Начало!$A$3/1000</f>
        <v>73.523390348133887</v>
      </c>
      <c r="AA42" s="83">
        <f t="shared" si="30"/>
        <v>52.332489824218413</v>
      </c>
      <c r="AB42" s="49">
        <f>Y42*Начало!$H$5*1000</f>
        <v>104.66497964843683</v>
      </c>
      <c r="AC42" s="114">
        <f t="shared" si="16"/>
        <v>156.99746947265544</v>
      </c>
      <c r="AD42" s="115">
        <f t="shared" si="17"/>
        <v>209.32995929687382</v>
      </c>
      <c r="AE42" s="87">
        <f t="shared" ref="AE42:AF42" si="172">G69</f>
        <v>0.55600333213754127</v>
      </c>
      <c r="AF42" s="68">
        <f t="shared" si="172"/>
        <v>-0.13112626558026474</v>
      </c>
      <c r="AG42" s="33">
        <f t="shared" ref="AG42:AH42" si="173">G60</f>
        <v>0</v>
      </c>
      <c r="AH42" s="68">
        <f t="shared" si="173"/>
        <v>-1.1501361175437892</v>
      </c>
      <c r="AI42" s="51">
        <f t="shared" si="53"/>
        <v>0.55600333213754127</v>
      </c>
      <c r="AJ42" s="51">
        <f t="shared" si="54"/>
        <v>-1.2812623831240539</v>
      </c>
      <c r="AK42" s="51">
        <f>AI42*Начало!$A$3/1000</f>
        <v>3.3360199928252476</v>
      </c>
      <c r="AL42" s="135">
        <f>AJ42*Начало!$A$3/1000</f>
        <v>-7.6875742987443241</v>
      </c>
      <c r="AM42" s="111">
        <f t="shared" si="55"/>
        <v>81.732489824218575</v>
      </c>
      <c r="AN42" s="89">
        <f>AK42*Начало!$H$5*1000</f>
        <v>163.46497964843715</v>
      </c>
      <c r="AO42" s="51">
        <f t="shared" si="21"/>
        <v>291.06244912109241</v>
      </c>
      <c r="AP42" s="135">
        <f t="shared" si="22"/>
        <v>372.79493894531095</v>
      </c>
      <c r="AQ42" s="92">
        <f t="shared" ref="AQ42:AR42" si="174">G24</f>
        <v>0</v>
      </c>
      <c r="AR42" s="103">
        <f t="shared" si="174"/>
        <v>-1.1501361175437892</v>
      </c>
      <c r="AS42" s="32">
        <f t="shared" ref="AS42:AT42" si="175">G15</f>
        <v>1.5560033321375404</v>
      </c>
      <c r="AT42" s="103">
        <f t="shared" si="175"/>
        <v>-0.36696345935417957</v>
      </c>
      <c r="AU42" s="104">
        <f t="shared" si="57"/>
        <v>1.5560033321375404</v>
      </c>
      <c r="AV42" s="51">
        <f t="shared" si="58"/>
        <v>-1.5170995768979687</v>
      </c>
      <c r="AW42" s="51">
        <f>AU42*Начало!$A$3/1000</f>
        <v>9.3360199928252428</v>
      </c>
      <c r="AX42" s="135">
        <f>AV42*Начало!$A$3/1000</f>
        <v>-9.1025974613878109</v>
      </c>
      <c r="AY42" s="111">
        <f t="shared" si="59"/>
        <v>228.73248982421845</v>
      </c>
      <c r="AZ42" s="89">
        <f>AW42*Начало!$H$5*1000</f>
        <v>457.46497964843689</v>
      </c>
      <c r="BA42" s="51">
        <f t="shared" si="28"/>
        <v>601.52742876952937</v>
      </c>
      <c r="BB42" s="135">
        <f t="shared" si="29"/>
        <v>830.2599185937479</v>
      </c>
    </row>
    <row r="43" spans="1:54" ht="14.65" thickTop="1" x14ac:dyDescent="0.45">
      <c r="A43" s="54">
        <v>370</v>
      </c>
      <c r="B43" s="49">
        <f>Начало!O39</f>
        <v>-1.4268606986675232</v>
      </c>
      <c r="C43" s="49">
        <f>Начало!V39</f>
        <v>3.8241335652322413E-2</v>
      </c>
      <c r="D43" s="49">
        <f>Начало!Y39</f>
        <v>0.21</v>
      </c>
      <c r="E43" s="50">
        <f>Начало!X39</f>
        <v>0.97816721476463298</v>
      </c>
      <c r="F43" s="60">
        <f>Начало!R39*Начало!$A$3/1000</f>
        <v>-0.32739035344111217</v>
      </c>
      <c r="G43" s="65">
        <f t="shared" si="35"/>
        <v>-0.29964074672017987</v>
      </c>
      <c r="H43" s="66">
        <f t="shared" si="5"/>
        <v>-1.3957083554727294</v>
      </c>
      <c r="I43" s="69">
        <f t="shared" si="64"/>
        <v>0.10693036447678923</v>
      </c>
      <c r="J43" s="70">
        <f t="shared" si="65"/>
        <v>-6.3986038062308131E-3</v>
      </c>
      <c r="K43" s="51">
        <f t="shared" si="6"/>
        <v>-0.19271038224339065</v>
      </c>
      <c r="L43" s="51">
        <f t="shared" si="7"/>
        <v>-1.4021069592789603</v>
      </c>
      <c r="M43" s="51">
        <f>K43*Начало!$A$3/1000</f>
        <v>-1.1562622934603439</v>
      </c>
      <c r="N43" s="95">
        <f>L43*Начало!$A$3/1000</f>
        <v>-8.4126417556737607</v>
      </c>
      <c r="O43" s="83">
        <f t="shared" si="8"/>
        <v>-28.328426189778426</v>
      </c>
      <c r="P43" s="49">
        <f>M43*Начало!$H$5*1000</f>
        <v>-56.656852379556852</v>
      </c>
      <c r="Q43" s="49">
        <f t="shared" si="9"/>
        <v>-28.328426189778426</v>
      </c>
      <c r="R43" s="84">
        <f t="shared" si="10"/>
        <v>-56.656852379556852</v>
      </c>
      <c r="S43" s="92">
        <f t="shared" si="2"/>
        <v>0.53333078668296241</v>
      </c>
      <c r="T43" s="68">
        <f t="shared" si="11"/>
        <v>-0.22896060620215927</v>
      </c>
      <c r="U43" s="107">
        <f t="shared" si="143"/>
        <v>2.9973592532798201</v>
      </c>
      <c r="V43" s="108">
        <f t="shared" si="139"/>
        <v>13.961516916332007</v>
      </c>
      <c r="W43" s="51">
        <f t="shared" si="14"/>
        <v>3.5306900399627823</v>
      </c>
      <c r="X43" s="51">
        <f t="shared" si="15"/>
        <v>13.732556310129848</v>
      </c>
      <c r="Y43" s="51">
        <f>W43*Начало!$A$3/1000</f>
        <v>21.184140239776696</v>
      </c>
      <c r="Z43" s="95">
        <f>X43*Начало!$A$3/1000</f>
        <v>82.39533786077908</v>
      </c>
      <c r="AA43" s="83">
        <f t="shared" si="30"/>
        <v>519.01143587452907</v>
      </c>
      <c r="AB43" s="49">
        <f>Y43*Начало!$H$5*1000</f>
        <v>1038.0228717490581</v>
      </c>
      <c r="AC43" s="114">
        <f t="shared" si="16"/>
        <v>462.35458349497219</v>
      </c>
      <c r="AD43" s="115">
        <f t="shared" si="17"/>
        <v>981.36601936950126</v>
      </c>
      <c r="AE43" s="87">
        <f t="shared" ref="AE43:AF43" si="176">G70</f>
        <v>0.38893036447678958</v>
      </c>
      <c r="AF43" s="68">
        <f t="shared" si="176"/>
        <v>-2.3273195809971479E-2</v>
      </c>
      <c r="AG43" s="33">
        <f t="shared" ref="AG43:AH43" si="177">G61</f>
        <v>0.24060368103555446</v>
      </c>
      <c r="AH43" s="68">
        <f t="shared" si="177"/>
        <v>-1.1359338496834019</v>
      </c>
      <c r="AI43" s="51">
        <f t="shared" si="53"/>
        <v>0.62953404551234404</v>
      </c>
      <c r="AJ43" s="51">
        <f t="shared" si="54"/>
        <v>-1.1592070454933734</v>
      </c>
      <c r="AK43" s="51">
        <f>AI43*Начало!$A$3/1000</f>
        <v>3.777204273074064</v>
      </c>
      <c r="AL43" s="135">
        <f>AJ43*Начало!$A$3/1000</f>
        <v>-6.9552422729602403</v>
      </c>
      <c r="AM43" s="111">
        <f t="shared" si="55"/>
        <v>92.541504690314568</v>
      </c>
      <c r="AN43" s="89">
        <f>AK43*Начало!$H$5*1000</f>
        <v>185.08300938062914</v>
      </c>
      <c r="AO43" s="51">
        <f t="shared" si="21"/>
        <v>1073.9075240598158</v>
      </c>
      <c r="AP43" s="135">
        <f t="shared" si="22"/>
        <v>1166.4490287501303</v>
      </c>
      <c r="AQ43" s="92">
        <f t="shared" ref="AQ43:AR43" si="178">G25</f>
        <v>0.24060368103555446</v>
      </c>
      <c r="AR43" s="103">
        <f t="shared" si="178"/>
        <v>-1.1359338496834017</v>
      </c>
      <c r="AS43" s="32">
        <f t="shared" ref="AS43:AT43" si="179">G16</f>
        <v>1.520330786682963</v>
      </c>
      <c r="AT43" s="103">
        <f t="shared" si="179"/>
        <v>-0.65268285131580495</v>
      </c>
      <c r="AU43" s="104">
        <f t="shared" si="57"/>
        <v>1.7609344677185175</v>
      </c>
      <c r="AV43" s="51">
        <f t="shared" si="58"/>
        <v>-1.7886167009992067</v>
      </c>
      <c r="AW43" s="51">
        <f>AU43*Начало!$A$3/1000</f>
        <v>10.565606806311106</v>
      </c>
      <c r="AX43" s="135">
        <f>AV43*Начало!$A$3/1000</f>
        <v>-10.731700205995239</v>
      </c>
      <c r="AY43" s="111">
        <f t="shared" si="59"/>
        <v>258.85736675462215</v>
      </c>
      <c r="AZ43" s="89">
        <f>AW43*Начало!$H$5*1000</f>
        <v>517.7147335092443</v>
      </c>
      <c r="BA43" s="51">
        <f t="shared" si="28"/>
        <v>1425.3063955047523</v>
      </c>
      <c r="BB43" s="135">
        <f t="shared" si="29"/>
        <v>1684.1637622593746</v>
      </c>
    </row>
    <row r="44" spans="1:54" x14ac:dyDescent="0.45">
      <c r="A44" s="54">
        <v>380</v>
      </c>
      <c r="B44" s="49">
        <f>Начало!O40</f>
        <v>-1.3234795325868176</v>
      </c>
      <c r="C44" s="49">
        <f>Начало!V40</f>
        <v>7.5892493323045165E-2</v>
      </c>
      <c r="D44" s="49">
        <f>Начало!Y40</f>
        <v>0.41</v>
      </c>
      <c r="E44" s="50">
        <f>Начало!X40</f>
        <v>0.91373585934221824</v>
      </c>
      <c r="F44" s="60">
        <f>Начало!R40*Начало!$A$3/1000</f>
        <v>-0.60265296954019199</v>
      </c>
      <c r="G44" s="65">
        <f t="shared" si="35"/>
        <v>-0.54262660836059518</v>
      </c>
      <c r="H44" s="66">
        <f t="shared" si="5"/>
        <v>-1.2093107080300531</v>
      </c>
      <c r="I44" s="69">
        <f t="shared" si="64"/>
        <v>-0.12952982173029581</v>
      </c>
      <c r="J44" s="70">
        <f t="shared" si="65"/>
        <v>-1.990333429364638E-2</v>
      </c>
      <c r="K44" s="51">
        <f t="shared" si="6"/>
        <v>-0.67215643009089099</v>
      </c>
      <c r="L44" s="51">
        <f t="shared" si="7"/>
        <v>-1.2292140423236995</v>
      </c>
      <c r="M44" s="51">
        <f>K44*Начало!$A$3/1000</f>
        <v>-4.0329385805453457</v>
      </c>
      <c r="N44" s="95">
        <f>L44*Начало!$A$3/1000</f>
        <v>-7.3752842539421968</v>
      </c>
      <c r="O44" s="83">
        <f t="shared" si="8"/>
        <v>-98.806995223360971</v>
      </c>
      <c r="P44" s="49">
        <f>M44*Начало!$H$5*1000</f>
        <v>-197.61399044672194</v>
      </c>
      <c r="Q44" s="49">
        <f t="shared" si="9"/>
        <v>-98.806995223360971</v>
      </c>
      <c r="R44" s="84">
        <f t="shared" si="10"/>
        <v>-197.61399044672194</v>
      </c>
      <c r="S44" s="92">
        <f t="shared" si="2"/>
        <v>0.63883890133701149</v>
      </c>
      <c r="T44" s="68">
        <f t="shared" si="11"/>
        <v>-0.40996679386697099</v>
      </c>
      <c r="U44" s="69">
        <f t="shared" si="143"/>
        <v>5.566373391639404</v>
      </c>
      <c r="V44" s="70">
        <f t="shared" si="139"/>
        <v>12.405353596168997</v>
      </c>
      <c r="W44" s="51">
        <f t="shared" si="14"/>
        <v>6.205212292976416</v>
      </c>
      <c r="X44" s="51">
        <f t="shared" si="15"/>
        <v>11.995386802302026</v>
      </c>
      <c r="Y44" s="51">
        <f>W44*Начало!$A$3/1000</f>
        <v>37.231273757858496</v>
      </c>
      <c r="Z44" s="95">
        <f>X44*Начало!$A$3/1000</f>
        <v>71.972320813812161</v>
      </c>
      <c r="AA44" s="83">
        <f t="shared" si="30"/>
        <v>912.16620706753315</v>
      </c>
      <c r="AB44" s="49">
        <f>Y44*Начало!$H$5*1000</f>
        <v>1824.3324141350663</v>
      </c>
      <c r="AC44" s="114">
        <f t="shared" si="16"/>
        <v>714.55221662081124</v>
      </c>
      <c r="AD44" s="115">
        <f t="shared" si="17"/>
        <v>1626.7184236883443</v>
      </c>
      <c r="AE44" s="87">
        <f t="shared" ref="AE44:AF44" si="180">G71</f>
        <v>0.2574701782697057</v>
      </c>
      <c r="AF44" s="68">
        <f t="shared" si="180"/>
        <v>3.9562434042538792E-2</v>
      </c>
      <c r="AG44" s="33">
        <f t="shared" ref="AG44:AH44" si="181">G62</f>
        <v>0.46381646575739316</v>
      </c>
      <c r="AH44" s="68">
        <f t="shared" si="181"/>
        <v>-1.0924002039671774</v>
      </c>
      <c r="AI44" s="51">
        <f t="shared" si="53"/>
        <v>0.72128664402709886</v>
      </c>
      <c r="AJ44" s="51">
        <f t="shared" si="54"/>
        <v>-1.0528377699246385</v>
      </c>
      <c r="AK44" s="51">
        <f>AI44*Начало!$A$3/1000</f>
        <v>4.3277198641625931</v>
      </c>
      <c r="AL44" s="135">
        <f>AJ44*Начало!$A$3/1000</f>
        <v>-6.3170266195478311</v>
      </c>
      <c r="AM44" s="111">
        <f t="shared" si="55"/>
        <v>106.02913667198354</v>
      </c>
      <c r="AN44" s="89">
        <f>AK44*Начало!$H$5*1000</f>
        <v>212.05827334396707</v>
      </c>
      <c r="AO44" s="51">
        <f t="shared" si="21"/>
        <v>1732.7475603603277</v>
      </c>
      <c r="AP44" s="135">
        <f t="shared" si="22"/>
        <v>1838.7766970323114</v>
      </c>
      <c r="AQ44" s="92">
        <f t="shared" ref="AQ44:AR44" si="182">G26</f>
        <v>0.4638164657573931</v>
      </c>
      <c r="AR44" s="103">
        <f t="shared" si="182"/>
        <v>-1.0924002039671767</v>
      </c>
      <c r="AS44" s="32">
        <f t="shared" ref="AS44:AT44" si="183">G17</f>
        <v>1.3268389013370123</v>
      </c>
      <c r="AT44" s="103">
        <f t="shared" si="183"/>
        <v>-0.85148210170149119</v>
      </c>
      <c r="AU44" s="104">
        <f t="shared" si="57"/>
        <v>1.7906553670944054</v>
      </c>
      <c r="AV44" s="51">
        <f t="shared" si="58"/>
        <v>-1.943882305668668</v>
      </c>
      <c r="AW44" s="51">
        <f>AU44*Начало!$A$3/1000</f>
        <v>10.743932202566434</v>
      </c>
      <c r="AX44" s="135">
        <f>AV44*Начало!$A$3/1000</f>
        <v>-11.663293834012009</v>
      </c>
      <c r="AY44" s="111">
        <f t="shared" si="59"/>
        <v>263.22633896287761</v>
      </c>
      <c r="AZ44" s="89">
        <f>AW44*Начало!$H$5*1000</f>
        <v>526.45267792575521</v>
      </c>
      <c r="BA44" s="51">
        <f t="shared" si="28"/>
        <v>2102.0030359951888</v>
      </c>
      <c r="BB44" s="135">
        <f t="shared" si="29"/>
        <v>2365.2293749580667</v>
      </c>
    </row>
    <row r="45" spans="1:54" x14ac:dyDescent="0.45">
      <c r="A45" s="53">
        <v>390</v>
      </c>
      <c r="B45" s="49">
        <f>Начало!O41</f>
        <v>-1.1591516103778281</v>
      </c>
      <c r="C45" s="49">
        <f>Начало!V41</f>
        <v>0.11234470437564678</v>
      </c>
      <c r="D45" s="49">
        <f>Начало!Y41</f>
        <v>0.59</v>
      </c>
      <c r="E45" s="50">
        <f>Начало!X41</f>
        <v>0.80985305159661514</v>
      </c>
      <c r="F45" s="60">
        <f>Начало!R41*Начало!$A$3/1000</f>
        <v>-0.78134726996671189</v>
      </c>
      <c r="G45" s="65">
        <f t="shared" si="35"/>
        <v>-0.68389945012291853</v>
      </c>
      <c r="H45" s="66">
        <f t="shared" si="5"/>
        <v>-0.9387424689276147</v>
      </c>
      <c r="I45" s="69">
        <f t="shared" si="64"/>
        <v>-0.32305172466663995</v>
      </c>
      <c r="J45" s="70">
        <f t="shared" si="65"/>
        <v>-0.13850863256557525</v>
      </c>
      <c r="K45" s="51">
        <f t="shared" si="6"/>
        <v>-1.0069511747895585</v>
      </c>
      <c r="L45" s="51">
        <f t="shared" si="7"/>
        <v>-1.07725110149319</v>
      </c>
      <c r="M45" s="51">
        <f>K45*Начало!$A$3/1000</f>
        <v>-6.0417070487373516</v>
      </c>
      <c r="N45" s="95">
        <f>L45*Начало!$A$3/1000</f>
        <v>-6.4635066089591398</v>
      </c>
      <c r="O45" s="83">
        <f t="shared" si="8"/>
        <v>-148.02182269406512</v>
      </c>
      <c r="P45" s="49">
        <f>M45*Начало!$H$5*1000</f>
        <v>-296.04364538813024</v>
      </c>
      <c r="Q45" s="49">
        <f t="shared" si="9"/>
        <v>-148.02182269406512</v>
      </c>
      <c r="R45" s="84">
        <f t="shared" si="10"/>
        <v>-296.04364538813024</v>
      </c>
      <c r="S45" s="92">
        <f t="shared" si="2"/>
        <v>0.66961425709117017</v>
      </c>
      <c r="T45" s="68">
        <f t="shared" si="11"/>
        <v>-0.59397385198801622</v>
      </c>
      <c r="U45" s="69">
        <f t="shared" si="143"/>
        <v>4.3311005498770809</v>
      </c>
      <c r="V45" s="70">
        <f t="shared" si="139"/>
        <v>5.9450084696436143</v>
      </c>
      <c r="W45" s="51">
        <f t="shared" si="14"/>
        <v>5.0007148069682508</v>
      </c>
      <c r="X45" s="51">
        <f t="shared" si="15"/>
        <v>5.3510346176555981</v>
      </c>
      <c r="Y45" s="51">
        <f>W45*Начало!$A$3/1000</f>
        <v>30.004288841809505</v>
      </c>
      <c r="Z45" s="95">
        <f>X45*Начало!$A$3/1000</f>
        <v>32.106207705933592</v>
      </c>
      <c r="AA45" s="83">
        <f t="shared" si="30"/>
        <v>735.10507662433292</v>
      </c>
      <c r="AB45" s="49">
        <f>Y45*Начало!$H$5*1000</f>
        <v>1470.2101532486658</v>
      </c>
      <c r="AC45" s="114">
        <f t="shared" si="16"/>
        <v>439.06143123620268</v>
      </c>
      <c r="AD45" s="115">
        <f t="shared" si="17"/>
        <v>1174.1665078605356</v>
      </c>
      <c r="AE45" s="87">
        <f t="shared" ref="AE45:AF45" si="184">G72</f>
        <v>0.17094827533336149</v>
      </c>
      <c r="AF45" s="68">
        <f t="shared" si="184"/>
        <v>7.3294181853697557E-2</v>
      </c>
      <c r="AG45" s="33">
        <f t="shared" ref="AG45:AH45" si="185">G63</f>
        <v>0.65085748416176981</v>
      </c>
      <c r="AH45" s="68">
        <f t="shared" si="185"/>
        <v>-1.0173208666978582</v>
      </c>
      <c r="AI45" s="51">
        <f t="shared" si="53"/>
        <v>0.82180575949513135</v>
      </c>
      <c r="AJ45" s="51">
        <f t="shared" si="54"/>
        <v>-0.94402668484416064</v>
      </c>
      <c r="AK45" s="51">
        <f>AI45*Начало!$A$3/1000</f>
        <v>4.9308345569707877</v>
      </c>
      <c r="AL45" s="135">
        <f>AJ45*Начало!$A$3/1000</f>
        <v>-5.664160109064964</v>
      </c>
      <c r="AM45" s="111">
        <f t="shared" si="55"/>
        <v>120.8054466457843</v>
      </c>
      <c r="AN45" s="89">
        <f>AK45*Начало!$H$5*1000</f>
        <v>241.6108932915686</v>
      </c>
      <c r="AO45" s="51">
        <f t="shared" si="21"/>
        <v>1294.9719545063199</v>
      </c>
      <c r="AP45" s="135">
        <f t="shared" si="22"/>
        <v>1415.7774011521042</v>
      </c>
      <c r="AQ45" s="92">
        <f t="shared" ref="AQ45:AR45" si="186">G27</f>
        <v>0.65085748416176969</v>
      </c>
      <c r="AR45" s="103">
        <f t="shared" si="186"/>
        <v>-1.0173208666978579</v>
      </c>
      <c r="AS45" s="32">
        <f t="shared" ref="AS45:AT45" si="187">G18</f>
        <v>1.1636142570911705</v>
      </c>
      <c r="AT45" s="103">
        <f t="shared" si="187"/>
        <v>-1.0321710375687454</v>
      </c>
      <c r="AU45" s="104">
        <f t="shared" si="57"/>
        <v>1.8144717412529401</v>
      </c>
      <c r="AV45" s="51">
        <f t="shared" si="58"/>
        <v>-2.0494919042666035</v>
      </c>
      <c r="AW45" s="51">
        <f>AU45*Начало!$A$3/1000</f>
        <v>10.886830447517641</v>
      </c>
      <c r="AX45" s="135">
        <f>AV45*Начало!$A$3/1000</f>
        <v>-12.296951425599621</v>
      </c>
      <c r="AY45" s="111">
        <f t="shared" si="59"/>
        <v>266.72734596418218</v>
      </c>
      <c r="AZ45" s="89">
        <f>AW45*Начало!$H$5*1000</f>
        <v>533.45469192836435</v>
      </c>
      <c r="BA45" s="51">
        <f t="shared" si="28"/>
        <v>1682.5047471162864</v>
      </c>
      <c r="BB45" s="135">
        <f t="shared" si="29"/>
        <v>1949.2320930804685</v>
      </c>
    </row>
    <row r="46" spans="1:54" x14ac:dyDescent="0.45">
      <c r="A46" s="54">
        <v>400</v>
      </c>
      <c r="B46" s="49">
        <f>Начало!O42</f>
        <v>-0.94501537946920855</v>
      </c>
      <c r="C46" s="49">
        <f>Начало!V42</f>
        <v>0.14695387115198888</v>
      </c>
      <c r="D46" s="49">
        <f>Начало!Y42</f>
        <v>0.75</v>
      </c>
      <c r="E46" s="50">
        <f>Начало!X42</f>
        <v>0.6715843155470077</v>
      </c>
      <c r="F46" s="60">
        <f>Начало!R42*Начало!$A$3/1000</f>
        <v>-0.83324200986699581</v>
      </c>
      <c r="G46" s="65">
        <f t="shared" si="35"/>
        <v>-0.70876153460190638</v>
      </c>
      <c r="H46" s="66">
        <f t="shared" si="5"/>
        <v>-0.63465750680222421</v>
      </c>
      <c r="I46" s="69">
        <f t="shared" si="64"/>
        <v>-0.44487407531238893</v>
      </c>
      <c r="J46" s="70">
        <f t="shared" si="65"/>
        <v>-0.35138552871156919</v>
      </c>
      <c r="K46" s="51">
        <f t="shared" si="6"/>
        <v>-1.1536356099142953</v>
      </c>
      <c r="L46" s="51">
        <f t="shared" si="7"/>
        <v>-0.98604303551379346</v>
      </c>
      <c r="M46" s="51">
        <f>K46*Начало!$A$3/1000</f>
        <v>-6.9218136594857711</v>
      </c>
      <c r="N46" s="95">
        <f>L46*Начало!$A$3/1000</f>
        <v>-5.9162582130827603</v>
      </c>
      <c r="O46" s="83">
        <f t="shared" si="8"/>
        <v>-169.5844346574014</v>
      </c>
      <c r="P46" s="49">
        <f>M46*Начало!$H$5*1000</f>
        <v>-339.16886931480281</v>
      </c>
      <c r="Q46" s="49">
        <f t="shared" si="9"/>
        <v>-169.5844346574014</v>
      </c>
      <c r="R46" s="84">
        <f t="shared" si="10"/>
        <v>-339.16886931480281</v>
      </c>
      <c r="S46" s="92">
        <f t="shared" si="2"/>
        <v>0.62977585080339182</v>
      </c>
      <c r="T46" s="68">
        <f t="shared" si="11"/>
        <v>-0.76760693614065534</v>
      </c>
      <c r="U46" s="69">
        <f t="shared" si="143"/>
        <v>3.4537384653980938</v>
      </c>
      <c r="V46" s="70">
        <f t="shared" si="139"/>
        <v>3.0926354444836681</v>
      </c>
      <c r="W46" s="51">
        <f t="shared" si="14"/>
        <v>4.0835143162014855</v>
      </c>
      <c r="X46" s="51">
        <f t="shared" si="15"/>
        <v>2.3250285083430127</v>
      </c>
      <c r="Y46" s="51">
        <f>W46*Начало!$A$3/1000</f>
        <v>24.501085897208913</v>
      </c>
      <c r="Z46" s="95">
        <f>X46*Начало!$A$3/1000</f>
        <v>13.950171050058076</v>
      </c>
      <c r="AA46" s="83">
        <f t="shared" si="30"/>
        <v>600.27660448161839</v>
      </c>
      <c r="AB46" s="49">
        <f>Y46*Начало!$H$5*1000</f>
        <v>1200.5532089632368</v>
      </c>
      <c r="AC46" s="114">
        <f t="shared" si="16"/>
        <v>261.10773516681559</v>
      </c>
      <c r="AD46" s="115">
        <f t="shared" si="17"/>
        <v>861.38433964843398</v>
      </c>
      <c r="AE46" s="87">
        <f t="shared" ref="AE46:AF46" si="188">G73</f>
        <v>0.19512592468761042</v>
      </c>
      <c r="AF46" s="68">
        <f t="shared" si="188"/>
        <v>0.1541209749377826</v>
      </c>
      <c r="AG46" s="33">
        <f t="shared" ref="AG46:AH46" si="189">G64</f>
        <v>0.79957976644838735</v>
      </c>
      <c r="AH46" s="68">
        <f t="shared" si="189"/>
        <v>-0.91738939154778443</v>
      </c>
      <c r="AI46" s="51">
        <f t="shared" si="53"/>
        <v>0.99470569113599772</v>
      </c>
      <c r="AJ46" s="51">
        <f t="shared" si="54"/>
        <v>-0.76326841661000189</v>
      </c>
      <c r="AK46" s="51">
        <f>AI46*Начало!$A$3/1000</f>
        <v>5.9682341468159867</v>
      </c>
      <c r="AL46" s="135">
        <f>AJ46*Начало!$A$3/1000</f>
        <v>-4.5796104996600118</v>
      </c>
      <c r="AM46" s="111">
        <f t="shared" si="55"/>
        <v>146.22173659699166</v>
      </c>
      <c r="AN46" s="89">
        <f>AK46*Начало!$H$5*1000</f>
        <v>292.44347319398332</v>
      </c>
      <c r="AO46" s="51">
        <f t="shared" si="21"/>
        <v>1007.6060762454256</v>
      </c>
      <c r="AP46" s="135">
        <f t="shared" si="22"/>
        <v>1153.8278128424172</v>
      </c>
      <c r="AQ46" s="92">
        <f t="shared" ref="AQ46:AR46" si="190">G28</f>
        <v>0.79207976644838751</v>
      </c>
      <c r="AR46" s="103">
        <f t="shared" si="190"/>
        <v>-0.90878434584087542</v>
      </c>
      <c r="AS46" s="32">
        <f t="shared" ref="AS46:AT46" si="191">G19</f>
        <v>1.0137758508033918</v>
      </c>
      <c r="AT46" s="103">
        <f t="shared" si="191"/>
        <v>-1.2356481655748912</v>
      </c>
      <c r="AU46" s="104">
        <f t="shared" si="57"/>
        <v>1.8058556172517792</v>
      </c>
      <c r="AV46" s="51">
        <f t="shared" si="58"/>
        <v>-2.1444325114157667</v>
      </c>
      <c r="AW46" s="51">
        <f>AU46*Начало!$A$3/1000</f>
        <v>10.835133703510675</v>
      </c>
      <c r="AX46" s="135">
        <f>AV46*Начало!$A$3/1000</f>
        <v>-12.8665950684946</v>
      </c>
      <c r="AY46" s="111">
        <f t="shared" si="59"/>
        <v>265.4607757360115</v>
      </c>
      <c r="AZ46" s="89">
        <f>AW46*Начало!$H$5*1000</f>
        <v>530.921551472023</v>
      </c>
      <c r="BA46" s="51">
        <f t="shared" si="28"/>
        <v>1419.2885885784287</v>
      </c>
      <c r="BB46" s="135">
        <f t="shared" si="29"/>
        <v>1684.7493643144403</v>
      </c>
    </row>
    <row r="47" spans="1:54" x14ac:dyDescent="0.45">
      <c r="A47" s="54">
        <v>410</v>
      </c>
      <c r="B47" s="49">
        <f>Начало!O43</f>
        <v>-0.69511574267560849</v>
      </c>
      <c r="C47" s="49">
        <f>Начало!V43</f>
        <v>0.17920775650854195</v>
      </c>
      <c r="D47" s="49">
        <f>Начало!Y43</f>
        <v>0.83</v>
      </c>
      <c r="E47" s="50">
        <f>Начало!X43</f>
        <v>0.50550650364935257</v>
      </c>
      <c r="F47" s="60">
        <f>Начало!R43*Начало!$A$3/1000</f>
        <v>-0.74742079655198856</v>
      </c>
      <c r="G47" s="65">
        <f t="shared" si="35"/>
        <v>-0.57694606642075508</v>
      </c>
      <c r="H47" s="66">
        <f t="shared" si="5"/>
        <v>-0.35138552871156992</v>
      </c>
      <c r="I47" s="69">
        <f t="shared" si="64"/>
        <v>-0.4914079973239881</v>
      </c>
      <c r="J47" s="70">
        <f t="shared" si="65"/>
        <v>-0.63465750680222344</v>
      </c>
      <c r="K47" s="51">
        <f t="shared" si="6"/>
        <v>-1.0683540637447431</v>
      </c>
      <c r="L47" s="51">
        <f t="shared" si="7"/>
        <v>-0.98604303551379335</v>
      </c>
      <c r="M47" s="51">
        <f>K47*Начало!$A$3/1000</f>
        <v>-6.4101243824684584</v>
      </c>
      <c r="N47" s="95">
        <f>L47*Начало!$A$3/1000</f>
        <v>-5.9162582130827603</v>
      </c>
      <c r="O47" s="83">
        <f t="shared" si="8"/>
        <v>-157.04804737047724</v>
      </c>
      <c r="P47" s="49">
        <f>M47*Начало!$H$5*1000</f>
        <v>-314.09609474095447</v>
      </c>
      <c r="Q47" s="49">
        <f t="shared" si="9"/>
        <v>-157.04804737047724</v>
      </c>
      <c r="R47" s="84">
        <f t="shared" si="10"/>
        <v>-314.09609474095447</v>
      </c>
      <c r="S47" s="92">
        <f t="shared" si="2"/>
        <v>0.54917530473754883</v>
      </c>
      <c r="T47" s="68">
        <f t="shared" si="11"/>
        <v>-0.90878434584087586</v>
      </c>
      <c r="U47" s="69">
        <f t="shared" si="143"/>
        <v>2.7430539335792457</v>
      </c>
      <c r="V47" s="70">
        <f t="shared" si="139"/>
        <v>1.670640485885839</v>
      </c>
      <c r="W47" s="51">
        <f t="shared" si="14"/>
        <v>3.2922292383167946</v>
      </c>
      <c r="X47" s="51">
        <f t="shared" si="15"/>
        <v>0.76185614004496316</v>
      </c>
      <c r="Y47" s="51">
        <f>W47*Начало!$A$3/1000</f>
        <v>19.753375429900768</v>
      </c>
      <c r="Z47" s="95">
        <f>X47*Начало!$A$3/1000</f>
        <v>4.5711368402697792</v>
      </c>
      <c r="AA47" s="83">
        <f t="shared" si="30"/>
        <v>483.95769803256883</v>
      </c>
      <c r="AB47" s="49">
        <f>Y47*Начало!$H$5*1000</f>
        <v>967.91539606513766</v>
      </c>
      <c r="AC47" s="114">
        <f t="shared" si="16"/>
        <v>169.86160329161436</v>
      </c>
      <c r="AD47" s="115">
        <f t="shared" si="17"/>
        <v>653.81930132418324</v>
      </c>
      <c r="AE47" s="87">
        <f t="shared" ref="AE47:AF47" si="192">G74</f>
        <v>0.34059200267601131</v>
      </c>
      <c r="AF47" s="68">
        <f t="shared" si="192"/>
        <v>0.43987739807298792</v>
      </c>
      <c r="AG47" s="33">
        <f t="shared" ref="AG47:AH47" si="193">G65</f>
        <v>0.83334055651064853</v>
      </c>
      <c r="AH47" s="68">
        <f t="shared" si="193"/>
        <v>-0.78320831045512895</v>
      </c>
      <c r="AI47" s="51">
        <f t="shared" si="53"/>
        <v>1.1739325591866598</v>
      </c>
      <c r="AJ47" s="51">
        <f t="shared" si="54"/>
        <v>-0.34333091238214103</v>
      </c>
      <c r="AK47" s="51">
        <f>AI47*Начало!$A$3/1000</f>
        <v>7.043595355119959</v>
      </c>
      <c r="AL47" s="135">
        <f>AJ47*Начало!$A$3/1000</f>
        <v>-2.0599854742928461</v>
      </c>
      <c r="AM47" s="111">
        <f t="shared" si="55"/>
        <v>172.56808620043901</v>
      </c>
      <c r="AN47" s="89">
        <f>AK47*Начало!$H$5*1000</f>
        <v>345.13617240087802</v>
      </c>
      <c r="AO47" s="51">
        <f t="shared" si="21"/>
        <v>826.38738752462223</v>
      </c>
      <c r="AP47" s="135">
        <f t="shared" si="22"/>
        <v>998.95547372506121</v>
      </c>
      <c r="AQ47" s="92">
        <f t="shared" ref="AQ47:AR47" si="194">G29</f>
        <v>0.81674055651064859</v>
      </c>
      <c r="AR47" s="103">
        <f t="shared" si="194"/>
        <v>-0.76760693614065523</v>
      </c>
      <c r="AS47" s="32">
        <f t="shared" ref="AS47:AT47" si="195">G20</f>
        <v>0.83517530473754864</v>
      </c>
      <c r="AT47" s="103">
        <f t="shared" si="195"/>
        <v>-1.3820618597208969</v>
      </c>
      <c r="AU47" s="104">
        <f t="shared" si="57"/>
        <v>1.6519158612481972</v>
      </c>
      <c r="AV47" s="51">
        <f t="shared" si="58"/>
        <v>-2.1496687958615519</v>
      </c>
      <c r="AW47" s="51">
        <f>AU47*Начало!$A$3/1000</f>
        <v>9.9114951674891838</v>
      </c>
      <c r="AX47" s="135">
        <f>AV47*Начало!$A$3/1000</f>
        <v>-12.898012775169311</v>
      </c>
      <c r="AY47" s="111">
        <f t="shared" si="59"/>
        <v>242.83163160348499</v>
      </c>
      <c r="AZ47" s="89">
        <f>AW47*Начало!$H$5*1000</f>
        <v>485.66326320696999</v>
      </c>
      <c r="BA47" s="51">
        <f t="shared" si="28"/>
        <v>1241.7871053285462</v>
      </c>
      <c r="BB47" s="135">
        <f t="shared" si="29"/>
        <v>1484.6187369320312</v>
      </c>
    </row>
    <row r="48" spans="1:54" x14ac:dyDescent="0.45">
      <c r="A48" s="53">
        <v>420</v>
      </c>
      <c r="B48" s="49">
        <f>Начало!O44</f>
        <v>-0.42506805877189402</v>
      </c>
      <c r="C48" s="49">
        <f>Начало!V44</f>
        <v>0.2010905402047421</v>
      </c>
      <c r="D48" s="49">
        <f>Начало!Y44</f>
        <v>0.96</v>
      </c>
      <c r="E48" s="50">
        <f>Начало!X44</f>
        <v>0.32585048372195696</v>
      </c>
      <c r="F48" s="60">
        <f>Начало!R44*Начало!$A$3/1000</f>
        <v>-0.51286299337332741</v>
      </c>
      <c r="G48" s="65">
        <f t="shared" si="35"/>
        <v>-0.40806533642101822</v>
      </c>
      <c r="H48" s="66">
        <f t="shared" si="5"/>
        <v>-0.13850863256557489</v>
      </c>
      <c r="I48" s="69">
        <f t="shared" si="64"/>
        <v>-0.45206912804735278</v>
      </c>
      <c r="J48" s="70">
        <f t="shared" si="65"/>
        <v>-0.93874246892761415</v>
      </c>
      <c r="K48" s="51">
        <f t="shared" si="6"/>
        <v>-0.86013446446837105</v>
      </c>
      <c r="L48" s="51">
        <f t="shared" si="7"/>
        <v>-1.0772511014931889</v>
      </c>
      <c r="M48" s="51">
        <f>K48*Начало!$A$3/1000</f>
        <v>-5.1608067868102259</v>
      </c>
      <c r="N48" s="95">
        <f>L48*Начало!$A$3/1000</f>
        <v>-6.4635066089591335</v>
      </c>
      <c r="O48" s="83">
        <f t="shared" si="8"/>
        <v>-126.43976627685055</v>
      </c>
      <c r="P48" s="49">
        <f>M48*Начало!$H$5*1000</f>
        <v>-252.8795325537011</v>
      </c>
      <c r="Q48" s="49">
        <f t="shared" si="9"/>
        <v>-126.43976627685055</v>
      </c>
      <c r="R48" s="84">
        <f t="shared" si="10"/>
        <v>-252.8795325537011</v>
      </c>
      <c r="S48" s="92">
        <f t="shared" si="2"/>
        <v>0.43022782851371222</v>
      </c>
      <c r="T48" s="68">
        <f t="shared" si="11"/>
        <v>-1.0173208666978577</v>
      </c>
      <c r="U48" s="69">
        <f t="shared" si="143"/>
        <v>2.1839346635789809</v>
      </c>
      <c r="V48" s="70">
        <f t="shared" si="139"/>
        <v>0.74128767348371005</v>
      </c>
      <c r="W48" s="51">
        <f t="shared" si="14"/>
        <v>2.6141624920926931</v>
      </c>
      <c r="X48" s="51">
        <f t="shared" si="15"/>
        <v>-0.27603319321414765</v>
      </c>
      <c r="Y48" s="51">
        <f>W48*Начало!$A$3/1000</f>
        <v>15.684974952556159</v>
      </c>
      <c r="Z48" s="95">
        <f>X48*Начало!$A$3/1000</f>
        <v>-1.6561991592848861</v>
      </c>
      <c r="AA48" s="83">
        <f t="shared" si="30"/>
        <v>384.28188633762591</v>
      </c>
      <c r="AB48" s="49">
        <f>Y48*Начало!$H$5*1000</f>
        <v>768.56377267525181</v>
      </c>
      <c r="AC48" s="114">
        <f t="shared" si="16"/>
        <v>131.40235378392481</v>
      </c>
      <c r="AD48" s="115">
        <f t="shared" si="17"/>
        <v>515.68424012155072</v>
      </c>
      <c r="AE48" s="87">
        <f t="shared" ref="AE48:AF48" si="196">G75</f>
        <v>0.75693087195264686</v>
      </c>
      <c r="AF48" s="68">
        <f t="shared" si="196"/>
        <v>1.571801991021893</v>
      </c>
      <c r="AG48" s="33">
        <f t="shared" ref="AG48:AH48" si="197">G66</f>
        <v>0.87462853527305751</v>
      </c>
      <c r="AH48" s="68">
        <f t="shared" si="197"/>
        <v>-0.61419833747635832</v>
      </c>
      <c r="AI48" s="51">
        <f t="shared" si="53"/>
        <v>1.6315594072257045</v>
      </c>
      <c r="AJ48" s="51">
        <f t="shared" si="54"/>
        <v>0.95760365354553467</v>
      </c>
      <c r="AK48" s="51">
        <f>AI48*Начало!$A$3/1000</f>
        <v>9.7893564433542277</v>
      </c>
      <c r="AL48" s="135">
        <f>AJ48*Начало!$A$3/1000</f>
        <v>5.7456219212732078</v>
      </c>
      <c r="AM48" s="111">
        <f t="shared" si="55"/>
        <v>239.83923286217859</v>
      </c>
      <c r="AN48" s="89">
        <f>AK48*Начало!$H$5*1000</f>
        <v>479.67846572435718</v>
      </c>
      <c r="AO48" s="51">
        <f t="shared" si="21"/>
        <v>755.52347298372933</v>
      </c>
      <c r="AP48" s="135">
        <f t="shared" si="22"/>
        <v>995.36270584590784</v>
      </c>
      <c r="AQ48" s="92">
        <f t="shared" ref="AQ48:AR48" si="198">G30</f>
        <v>0.84582853527305801</v>
      </c>
      <c r="AR48" s="103">
        <f t="shared" si="198"/>
        <v>-0.59397385198801855</v>
      </c>
      <c r="AS48" s="32">
        <f t="shared" ref="AS48:AT48" si="199">G21</f>
        <v>0.62522782851371228</v>
      </c>
      <c r="AT48" s="103">
        <f t="shared" si="199"/>
        <v>-1.4784197446839891</v>
      </c>
      <c r="AU48" s="104">
        <f t="shared" si="57"/>
        <v>1.4710563637867704</v>
      </c>
      <c r="AV48" s="51">
        <f t="shared" si="58"/>
        <v>-2.0723935966720077</v>
      </c>
      <c r="AW48" s="51">
        <f>AU48*Начало!$A$3/1000</f>
        <v>8.8263381827206224</v>
      </c>
      <c r="AX48" s="135">
        <f>AV48*Начало!$A$3/1000</f>
        <v>-12.434361580032046</v>
      </c>
      <c r="AY48" s="111">
        <f t="shared" si="59"/>
        <v>216.24528547665525</v>
      </c>
      <c r="AZ48" s="89">
        <f>AW48*Начало!$H$5*1000</f>
        <v>432.49057095331051</v>
      </c>
      <c r="BA48" s="51">
        <f t="shared" si="28"/>
        <v>1211.6079913225631</v>
      </c>
      <c r="BB48" s="135">
        <f t="shared" si="29"/>
        <v>1427.8532767992183</v>
      </c>
    </row>
    <row r="49" spans="1:54" x14ac:dyDescent="0.45">
      <c r="A49" s="54">
        <v>430</v>
      </c>
      <c r="B49" s="49">
        <f>Начало!O45</f>
        <v>-0.15061607177941325</v>
      </c>
      <c r="C49" s="49">
        <f>Начало!V45</f>
        <v>0.21931541285478079</v>
      </c>
      <c r="D49" s="49">
        <f>Начало!Y45</f>
        <v>1.01</v>
      </c>
      <c r="E49" s="50">
        <f>Начало!X45</f>
        <v>0.13593106824141624</v>
      </c>
      <c r="F49" s="60">
        <f>Начало!R45*Начало!$A$3/1000</f>
        <v>-0.19819455578920389</v>
      </c>
      <c r="G49" s="65">
        <f t="shared" si="35"/>
        <v>-0.15212223249720738</v>
      </c>
      <c r="H49" s="66">
        <f t="shared" si="5"/>
        <v>-2.0473403531301469E-2</v>
      </c>
      <c r="I49" s="69">
        <f t="shared" si="64"/>
        <v>-0.34410467847257259</v>
      </c>
      <c r="J49" s="70">
        <f t="shared" si="65"/>
        <v>-1.2093107080300534</v>
      </c>
      <c r="K49" s="51">
        <f t="shared" si="6"/>
        <v>-0.49622691096978</v>
      </c>
      <c r="L49" s="51">
        <f t="shared" si="7"/>
        <v>-1.2297841115613548</v>
      </c>
      <c r="M49" s="51">
        <f>K49*Начало!$A$3/1000</f>
        <v>-2.9773614658186798</v>
      </c>
      <c r="N49" s="95">
        <f>L49*Начало!$A$3/1000</f>
        <v>-7.3787046693681289</v>
      </c>
      <c r="O49" s="83">
        <f t="shared" si="8"/>
        <v>-72.945355912557659</v>
      </c>
      <c r="P49" s="49">
        <f>M49*Начало!$H$5*1000</f>
        <v>-145.89071182511532</v>
      </c>
      <c r="Q49" s="49">
        <f t="shared" si="9"/>
        <v>-72.945355912557659</v>
      </c>
      <c r="R49" s="84">
        <f t="shared" si="10"/>
        <v>-145.89071182511532</v>
      </c>
      <c r="S49" s="92">
        <f t="shared" si="2"/>
        <v>0.29412751487054201</v>
      </c>
      <c r="T49" s="68">
        <f t="shared" si="11"/>
        <v>-1.092400203967177</v>
      </c>
      <c r="U49" s="69">
        <f t="shared" si="143"/>
        <v>1.8678777675027924</v>
      </c>
      <c r="V49" s="70">
        <f t="shared" si="139"/>
        <v>0.25138873295153141</v>
      </c>
      <c r="W49" s="51">
        <f t="shared" si="14"/>
        <v>2.1620052823733342</v>
      </c>
      <c r="X49" s="51">
        <f t="shared" si="15"/>
        <v>-0.84101147101564555</v>
      </c>
      <c r="Y49" s="51">
        <f>W49*Начало!$A$3/1000</f>
        <v>12.972031694240005</v>
      </c>
      <c r="Z49" s="95">
        <f>X49*Начало!$A$3/1000</f>
        <v>-5.0460688260938733</v>
      </c>
      <c r="AA49" s="83">
        <f t="shared" si="30"/>
        <v>317.81477650888013</v>
      </c>
      <c r="AB49" s="49">
        <f>Y49*Начало!$H$5*1000</f>
        <v>635.62955301776026</v>
      </c>
      <c r="AC49" s="114">
        <f t="shared" si="16"/>
        <v>171.92406468376481</v>
      </c>
      <c r="AD49" s="115">
        <f t="shared" si="17"/>
        <v>489.73884119264494</v>
      </c>
      <c r="AE49" s="87">
        <f t="shared" ref="AE49:AF49" si="200">G76</f>
        <v>1.0078953215274276</v>
      </c>
      <c r="AF49" s="68">
        <f t="shared" si="200"/>
        <v>3.5421157605494811</v>
      </c>
      <c r="AG49" s="33">
        <f t="shared" ref="AG49:AH49" si="201">G67</f>
        <v>0.79066429110509584</v>
      </c>
      <c r="AH49" s="68">
        <f t="shared" si="201"/>
        <v>-0.42907959071509744</v>
      </c>
      <c r="AI49" s="51">
        <f t="shared" si="53"/>
        <v>1.7985596126325234</v>
      </c>
      <c r="AJ49" s="51">
        <f t="shared" si="54"/>
        <v>3.1130361698343836</v>
      </c>
      <c r="AK49" s="51">
        <f>AI49*Начало!$A$3/1000</f>
        <v>10.79135767579514</v>
      </c>
      <c r="AL49" s="135">
        <f>AJ49*Начало!$A$3/1000</f>
        <v>18.678217019006301</v>
      </c>
      <c r="AM49" s="111">
        <f t="shared" si="55"/>
        <v>264.38826305698092</v>
      </c>
      <c r="AN49" s="89">
        <f>AK49*Начало!$H$5*1000</f>
        <v>528.77652611396184</v>
      </c>
      <c r="AO49" s="51">
        <f t="shared" si="21"/>
        <v>754.12710424962586</v>
      </c>
      <c r="AP49" s="135">
        <f t="shared" si="22"/>
        <v>1018.5153673066068</v>
      </c>
      <c r="AQ49" s="92">
        <f t="shared" ref="AQ49:AR49" si="202">G31</f>
        <v>0.75026429110509552</v>
      </c>
      <c r="AR49" s="103">
        <f t="shared" si="202"/>
        <v>-0.40715522197870024</v>
      </c>
      <c r="AS49" s="32">
        <f t="shared" ref="AS49:AT49" si="203">G22</f>
        <v>0.411127514870542</v>
      </c>
      <c r="AT49" s="103">
        <f t="shared" si="203"/>
        <v>-1.5269424259704962</v>
      </c>
      <c r="AU49" s="104">
        <f t="shared" si="57"/>
        <v>1.1613918059756374</v>
      </c>
      <c r="AV49" s="51">
        <f t="shared" si="58"/>
        <v>-1.9340976479491965</v>
      </c>
      <c r="AW49" s="51">
        <f>AU49*Начало!$A$3/1000</f>
        <v>6.9683508358538244</v>
      </c>
      <c r="AX49" s="135">
        <f>AV49*Начало!$A$3/1000</f>
        <v>-11.604585887695178</v>
      </c>
      <c r="AY49" s="111">
        <f t="shared" si="59"/>
        <v>170.72459547841871</v>
      </c>
      <c r="AZ49" s="89">
        <f>AW49*Начало!$H$5*1000</f>
        <v>341.44919095683741</v>
      </c>
      <c r="BA49" s="51">
        <f t="shared" si="28"/>
        <v>1189.2399627850255</v>
      </c>
      <c r="BB49" s="135">
        <f t="shared" si="29"/>
        <v>1359.9645582634441</v>
      </c>
    </row>
    <row r="50" spans="1:54" ht="14.65" thickBot="1" x14ac:dyDescent="0.5">
      <c r="A50" s="54">
        <v>440</v>
      </c>
      <c r="B50" s="49">
        <f>Начало!O46</f>
        <v>0.11375570689020063</v>
      </c>
      <c r="C50" s="49">
        <f>Начало!V46</f>
        <v>0.23344334665950645</v>
      </c>
      <c r="D50" s="49">
        <f>Начало!Y46</f>
        <v>1.02</v>
      </c>
      <c r="E50" s="50">
        <f>Начало!X46</f>
        <v>-5.6248640012467974E-2</v>
      </c>
      <c r="F50" s="60">
        <f>Начало!R46*Начало!$A$3/1000</f>
        <v>0.15933307750839787</v>
      </c>
      <c r="G50" s="65">
        <f t="shared" si="35"/>
        <v>0.11603082102800465</v>
      </c>
      <c r="H50" s="66">
        <f t="shared" si="5"/>
        <v>-6.3986038062307177E-3</v>
      </c>
      <c r="I50" s="69">
        <f t="shared" si="64"/>
        <v>-0.185491890826778</v>
      </c>
      <c r="J50" s="70">
        <f t="shared" si="65"/>
        <v>-1.395708355472729</v>
      </c>
      <c r="K50" s="51">
        <f t="shared" si="6"/>
        <v>-6.9461069798773353E-2</v>
      </c>
      <c r="L50" s="51">
        <f t="shared" si="7"/>
        <v>-1.4021069592789597</v>
      </c>
      <c r="M50" s="51">
        <f>K50*Начало!$A$3/1000</f>
        <v>-0.41676641879264015</v>
      </c>
      <c r="N50" s="95">
        <f>L50*Начало!$A$3/1000</f>
        <v>-8.4126417556737572</v>
      </c>
      <c r="O50" s="83">
        <f t="shared" si="8"/>
        <v>-10.210777260419684</v>
      </c>
      <c r="P50" s="49">
        <f>M50*Начало!$H$5*1000</f>
        <v>-20.421554520839369</v>
      </c>
      <c r="Q50" s="49">
        <f t="shared" si="9"/>
        <v>-10.210777260419684</v>
      </c>
      <c r="R50" s="84">
        <f t="shared" si="10"/>
        <v>-20.421554520839369</v>
      </c>
      <c r="S50" s="92">
        <f t="shared" si="2"/>
        <v>0.14894513587915276</v>
      </c>
      <c r="T50" s="68">
        <f t="shared" si="11"/>
        <v>-1.1359338496834019</v>
      </c>
      <c r="U50" s="69">
        <f t="shared" si="143"/>
        <v>1.6460308210280044</v>
      </c>
      <c r="V50" s="70">
        <f t="shared" si="139"/>
        <v>-9.0771563824932705E-2</v>
      </c>
      <c r="W50" s="51">
        <f t="shared" si="14"/>
        <v>1.7949759569071571</v>
      </c>
      <c r="X50" s="51">
        <f t="shared" si="15"/>
        <v>-1.2267054135083346</v>
      </c>
      <c r="Y50" s="51">
        <f>W50*Начало!$A$3/1000</f>
        <v>10.769855741442942</v>
      </c>
      <c r="Z50" s="95">
        <f>X50*Начало!$A$3/1000</f>
        <v>-7.3602324810500077</v>
      </c>
      <c r="AA50" s="83">
        <f t="shared" si="30"/>
        <v>263.86146566535211</v>
      </c>
      <c r="AB50" s="49">
        <f>Y50*Начало!$H$5*1000</f>
        <v>527.72293133070423</v>
      </c>
      <c r="AC50" s="114">
        <f t="shared" si="16"/>
        <v>243.43991114451273</v>
      </c>
      <c r="AD50" s="115">
        <f t="shared" si="17"/>
        <v>507.30137680986485</v>
      </c>
      <c r="AE50" s="87">
        <f t="shared" ref="AE50" si="204">G77</f>
        <v>0.77650810917322199</v>
      </c>
      <c r="AF50" s="68">
        <f t="shared" ref="AF50" si="205">H77</f>
        <v>5.8427290337855533</v>
      </c>
      <c r="AG50" s="33">
        <f t="shared" ref="AG50:AH50" si="206">G68</f>
        <v>0.62972064086874724</v>
      </c>
      <c r="AH50" s="68">
        <f t="shared" si="206"/>
        <v>-0.24913785596947638</v>
      </c>
      <c r="AI50" s="51">
        <f t="shared" si="53"/>
        <v>1.4062287500419692</v>
      </c>
      <c r="AJ50" s="51">
        <f t="shared" si="54"/>
        <v>5.5935911778160765</v>
      </c>
      <c r="AK50" s="51">
        <f>AI50*Начало!$A$3/1000</f>
        <v>8.437372500251815</v>
      </c>
      <c r="AL50" s="135">
        <f>AJ50*Начало!$A$3/1000</f>
        <v>33.561547066896466</v>
      </c>
      <c r="AM50" s="111">
        <f t="shared" si="55"/>
        <v>206.71562625616949</v>
      </c>
      <c r="AN50" s="89">
        <f>AK50*Начало!$H$5*1000</f>
        <v>413.43125251233897</v>
      </c>
      <c r="AO50" s="51">
        <f t="shared" si="21"/>
        <v>714.01700306603436</v>
      </c>
      <c r="AP50" s="135">
        <f t="shared" si="22"/>
        <v>920.73262932220382</v>
      </c>
      <c r="AQ50" s="92">
        <f t="shared" ref="AQ50:AR50" si="207">G32</f>
        <v>0.57872064086874697</v>
      </c>
      <c r="AR50" s="103">
        <f t="shared" si="207"/>
        <v>-0.22896060620215972</v>
      </c>
      <c r="AS50" s="32">
        <f t="shared" ref="AS50:AT50" si="208">G23</f>
        <v>0.18794513587915274</v>
      </c>
      <c r="AT50" s="103">
        <f t="shared" si="208"/>
        <v>-1.4333683370613366</v>
      </c>
      <c r="AU50" s="104">
        <f t="shared" si="57"/>
        <v>0.76666577674789971</v>
      </c>
      <c r="AV50" s="51">
        <f t="shared" si="58"/>
        <v>-1.6623289432634962</v>
      </c>
      <c r="AW50" s="51">
        <f>AU50*Начало!$A$3/1000</f>
        <v>4.5999946604873987</v>
      </c>
      <c r="AX50" s="135">
        <f>AV50*Начало!$A$3/1000</f>
        <v>-9.9739736595809774</v>
      </c>
      <c r="AY50" s="111">
        <f t="shared" si="59"/>
        <v>112.69986918194128</v>
      </c>
      <c r="AZ50" s="89">
        <f>AW50*Начало!$H$5*1000</f>
        <v>225.39973836388256</v>
      </c>
      <c r="BA50" s="51">
        <f t="shared" si="28"/>
        <v>1033.4324985041451</v>
      </c>
      <c r="BB50" s="135">
        <f t="shared" si="29"/>
        <v>1146.1323676860864</v>
      </c>
    </row>
    <row r="51" spans="1:54" ht="15" thickTop="1" thickBot="1" x14ac:dyDescent="0.5">
      <c r="A51" s="53">
        <v>450</v>
      </c>
      <c r="B51" s="49">
        <f>Начало!O47</f>
        <v>0.35600333213754021</v>
      </c>
      <c r="C51" s="49">
        <f>Начало!V47</f>
        <v>0.23583719377391568</v>
      </c>
      <c r="D51" s="49">
        <f>Начало!Y47</f>
        <v>1</v>
      </c>
      <c r="E51" s="50">
        <f>Начало!X47</f>
        <v>-0.23583719377391607</v>
      </c>
      <c r="F51" s="60">
        <f>Начало!R47*Начало!$A$3/1000</f>
        <v>0.50375296095288447</v>
      </c>
      <c r="G51" s="65">
        <f t="shared" si="35"/>
        <v>0.35600333213754021</v>
      </c>
      <c r="H51" s="66">
        <f t="shared" si="5"/>
        <v>-8.3958826825480878E-2</v>
      </c>
      <c r="I51" s="69">
        <f t="shared" si="64"/>
        <v>0</v>
      </c>
      <c r="J51" s="70">
        <f t="shared" si="65"/>
        <v>-1.4621427818188699</v>
      </c>
      <c r="K51" s="51">
        <f t="shared" si="6"/>
        <v>0.35600333213754021</v>
      </c>
      <c r="L51" s="51">
        <f t="shared" si="7"/>
        <v>-1.5461016086443509</v>
      </c>
      <c r="M51" s="51">
        <f>K51*Начало!$A$3/1000</f>
        <v>2.1360199928252412</v>
      </c>
      <c r="N51" s="95">
        <f>L51*Начало!$A$3/1000</f>
        <v>-9.2766096518661048</v>
      </c>
      <c r="O51" s="83">
        <f t="shared" si="8"/>
        <v>52.332489824218413</v>
      </c>
      <c r="P51" s="49">
        <f>M51*Начало!$H$5*1000</f>
        <v>104.66497964843683</v>
      </c>
      <c r="Q51" s="49">
        <f t="shared" si="9"/>
        <v>52.332489824218413</v>
      </c>
      <c r="R51" s="84">
        <f t="shared" si="10"/>
        <v>104.66497964843683</v>
      </c>
      <c r="S51" s="92">
        <f t="shared" si="2"/>
        <v>0</v>
      </c>
      <c r="T51" s="68">
        <f t="shared" si="11"/>
        <v>-1.1501361175437892</v>
      </c>
      <c r="U51" s="98">
        <f t="shared" si="143"/>
        <v>1.5560033321375404</v>
      </c>
      <c r="V51" s="97">
        <f t="shared" si="139"/>
        <v>-0.36696345935417957</v>
      </c>
      <c r="W51" s="51">
        <f t="shared" si="14"/>
        <v>1.5560033321375404</v>
      </c>
      <c r="X51" s="51">
        <f t="shared" si="15"/>
        <v>-1.5170995768979687</v>
      </c>
      <c r="Y51" s="51">
        <f>W51*Начало!$A$3/1000</f>
        <v>9.3360199928252428</v>
      </c>
      <c r="Z51" s="95">
        <f>X51*Начало!$A$3/1000</f>
        <v>-9.1025974613878109</v>
      </c>
      <c r="AA51" s="83">
        <f t="shared" si="30"/>
        <v>228.73248982421845</v>
      </c>
      <c r="AB51" s="49">
        <f>Y51*Начало!$H$5*1000</f>
        <v>457.46497964843689</v>
      </c>
      <c r="AC51" s="114">
        <f t="shared" si="16"/>
        <v>333.3974694726553</v>
      </c>
      <c r="AD51" s="113">
        <f t="shared" si="17"/>
        <v>562.12995929687372</v>
      </c>
      <c r="AE51" s="130">
        <f>G6</f>
        <v>0</v>
      </c>
      <c r="AF51" s="131">
        <f>H6</f>
        <v>12.33785721818113</v>
      </c>
      <c r="AG51" s="33">
        <f t="shared" ref="AG51:AH51" si="209">G69</f>
        <v>0.55600333213754127</v>
      </c>
      <c r="AH51" s="68">
        <f t="shared" si="209"/>
        <v>-0.13112626558026474</v>
      </c>
      <c r="AI51" s="51">
        <f t="shared" si="53"/>
        <v>0.55600333213754127</v>
      </c>
      <c r="AJ51" s="51">
        <f t="shared" si="54"/>
        <v>12.206730952600864</v>
      </c>
      <c r="AK51" s="51">
        <f>AI51*Начало!$A$3/1000</f>
        <v>3.3360199928252476</v>
      </c>
      <c r="AL51" s="135">
        <f>AJ51*Начало!$A$3/1000</f>
        <v>73.240385715605186</v>
      </c>
      <c r="AM51" s="111">
        <f t="shared" si="55"/>
        <v>81.732489824218575</v>
      </c>
      <c r="AN51" s="89">
        <f>AK51*Начало!$H$5*1000</f>
        <v>163.46497964843715</v>
      </c>
      <c r="AO51" s="51">
        <f t="shared" si="21"/>
        <v>643.86244912109225</v>
      </c>
      <c r="AP51" s="135">
        <f t="shared" si="22"/>
        <v>725.5949389453109</v>
      </c>
      <c r="AQ51" s="92">
        <f t="shared" ref="AQ51:AR51" si="210">G33</f>
        <v>0.35600333213754087</v>
      </c>
      <c r="AR51" s="103">
        <f t="shared" si="210"/>
        <v>-8.3958826825480878E-2</v>
      </c>
      <c r="AS51" s="32">
        <f t="shared" ref="AS51:AT51" si="211">G24</f>
        <v>0</v>
      </c>
      <c r="AT51" s="103">
        <f t="shared" si="211"/>
        <v>-1.1501361175437892</v>
      </c>
      <c r="AU51" s="104">
        <f t="shared" si="57"/>
        <v>0.35600333213754087</v>
      </c>
      <c r="AV51" s="51">
        <f t="shared" si="58"/>
        <v>-1.2340949443692701</v>
      </c>
      <c r="AW51" s="51">
        <f>AU51*Начало!$A$3/1000</f>
        <v>2.1360199928252452</v>
      </c>
      <c r="AX51" s="135">
        <f>AV51*Начало!$A$3/1000</f>
        <v>-7.4045696662156208</v>
      </c>
      <c r="AY51" s="111">
        <f t="shared" si="59"/>
        <v>52.332489824218506</v>
      </c>
      <c r="AZ51" s="89">
        <f>AW51*Начало!$H$5*1000</f>
        <v>104.66497964843701</v>
      </c>
      <c r="BA51" s="51">
        <f t="shared" si="28"/>
        <v>777.92742876952946</v>
      </c>
      <c r="BB51" s="135">
        <f t="shared" si="29"/>
        <v>830.2599185937479</v>
      </c>
    </row>
    <row r="52" spans="1:54" ht="14.65" thickTop="1" x14ac:dyDescent="0.45">
      <c r="A52" s="54">
        <v>460</v>
      </c>
      <c r="B52" s="49">
        <f>Начало!O48</f>
        <v>0.56737317732230053</v>
      </c>
      <c r="C52" s="49">
        <f>Начало!V48</f>
        <v>0.23344334665950645</v>
      </c>
      <c r="D52" s="49">
        <f>Начало!Y48</f>
        <v>0.94</v>
      </c>
      <c r="E52" s="50">
        <f>Начало!X48</f>
        <v>-0.40354499534632832</v>
      </c>
      <c r="F52" s="60">
        <f>Начало!R48*Начало!$A$3/1000</f>
        <v>0.79469695991373246</v>
      </c>
      <c r="G52" s="65">
        <f t="shared" si="35"/>
        <v>0.53333078668296241</v>
      </c>
      <c r="H52" s="66">
        <f t="shared" si="5"/>
        <v>-0.22896060620215927</v>
      </c>
      <c r="I52" s="69">
        <f t="shared" si="64"/>
        <v>-0.29964074672017987</v>
      </c>
      <c r="J52" s="70">
        <f t="shared" si="65"/>
        <v>-1.3957083554727294</v>
      </c>
      <c r="K52" s="51">
        <f t="shared" si="6"/>
        <v>0.23369003996278254</v>
      </c>
      <c r="L52" s="51">
        <f t="shared" si="7"/>
        <v>-1.6246689616748886</v>
      </c>
      <c r="M52" s="51">
        <f>K52*Начало!$A$3/1000</f>
        <v>1.4021402397766951</v>
      </c>
      <c r="N52" s="95">
        <f>L52*Начало!$A$3/1000</f>
        <v>-9.748013770049333</v>
      </c>
      <c r="O52" s="83">
        <f t="shared" si="8"/>
        <v>34.352435874529036</v>
      </c>
      <c r="P52" s="49">
        <f>M52*Начало!$H$5*1000</f>
        <v>68.704871749058071</v>
      </c>
      <c r="Q52" s="49">
        <f t="shared" si="9"/>
        <v>34.352435874529036</v>
      </c>
      <c r="R52" s="84">
        <f t="shared" si="10"/>
        <v>68.704871749058071</v>
      </c>
      <c r="S52" s="92">
        <f t="shared" si="2"/>
        <v>0.24060368103555446</v>
      </c>
      <c r="T52" s="68">
        <f t="shared" si="11"/>
        <v>-1.1359338496834019</v>
      </c>
      <c r="U52" s="69">
        <f t="shared" si="143"/>
        <v>1.520330786682963</v>
      </c>
      <c r="V52" s="70">
        <f t="shared" si="139"/>
        <v>-0.65268285131580495</v>
      </c>
      <c r="W52" s="51">
        <f t="shared" si="14"/>
        <v>1.7609344677185175</v>
      </c>
      <c r="X52" s="51">
        <f t="shared" si="15"/>
        <v>-1.7886167009992069</v>
      </c>
      <c r="Y52" s="51">
        <f>W52*Начало!$A$3/1000</f>
        <v>10.565606806311106</v>
      </c>
      <c r="Z52" s="95">
        <f>X52*Начало!$A$3/1000</f>
        <v>-10.73170020599524</v>
      </c>
      <c r="AA52" s="83">
        <f t="shared" si="30"/>
        <v>258.85736675462215</v>
      </c>
      <c r="AB52" s="49">
        <f>Y52*Начало!$H$5*1000</f>
        <v>517.7147335092443</v>
      </c>
      <c r="AC52" s="114">
        <f t="shared" si="16"/>
        <v>327.56223850368019</v>
      </c>
      <c r="AD52" s="115">
        <f t="shared" si="17"/>
        <v>586.41960525830234</v>
      </c>
      <c r="AE52" s="92">
        <f>G7</f>
        <v>2.9973592532798201</v>
      </c>
      <c r="AF52" s="103">
        <f>H7</f>
        <v>13.961516916332007</v>
      </c>
      <c r="AG52" s="33">
        <f t="shared" ref="AG52:AH52" si="212">G70</f>
        <v>0.38893036447678958</v>
      </c>
      <c r="AH52" s="68">
        <f t="shared" si="212"/>
        <v>-2.3273195809971479E-2</v>
      </c>
      <c r="AI52" s="51">
        <f t="shared" si="53"/>
        <v>3.3862896177566095</v>
      </c>
      <c r="AJ52" s="51">
        <f t="shared" si="54"/>
        <v>13.938243720522035</v>
      </c>
      <c r="AK52" s="51">
        <f>AI52*Начало!$A$3/1000</f>
        <v>20.317737706539656</v>
      </c>
      <c r="AL52" s="135">
        <f>AJ52*Начало!$A$3/1000</f>
        <v>83.629462323132202</v>
      </c>
      <c r="AM52" s="111">
        <f t="shared" si="55"/>
        <v>497.78457381022162</v>
      </c>
      <c r="AN52" s="89">
        <f>AK52*Начало!$H$5*1000</f>
        <v>995.56914762044323</v>
      </c>
      <c r="AO52" s="51">
        <f t="shared" si="21"/>
        <v>1084.2041790685239</v>
      </c>
      <c r="AP52" s="135">
        <f t="shared" si="22"/>
        <v>1581.9887528787456</v>
      </c>
      <c r="AQ52" s="92">
        <f t="shared" ref="AQ52:AR52" si="213">G34</f>
        <v>0.10693036447678923</v>
      </c>
      <c r="AR52" s="103">
        <f t="shared" si="213"/>
        <v>-6.3986038062308131E-3</v>
      </c>
      <c r="AS52" s="32">
        <f t="shared" ref="AS52:AT52" si="214">G25</f>
        <v>0.24060368103555446</v>
      </c>
      <c r="AT52" s="103">
        <f t="shared" si="214"/>
        <v>-1.1359338496834017</v>
      </c>
      <c r="AU52" s="104">
        <f t="shared" si="57"/>
        <v>0.34753404551234368</v>
      </c>
      <c r="AV52" s="51">
        <f t="shared" si="58"/>
        <v>-1.1423324534896326</v>
      </c>
      <c r="AW52" s="51">
        <f>AU52*Начало!$A$3/1000</f>
        <v>2.0852042730740621</v>
      </c>
      <c r="AX52" s="135">
        <f>AV52*Начало!$A$3/1000</f>
        <v>-6.8539947209377958</v>
      </c>
      <c r="AY52" s="111">
        <f t="shared" si="59"/>
        <v>51.087504690314518</v>
      </c>
      <c r="AZ52" s="89">
        <f>AW52*Начало!$H$5*1000</f>
        <v>102.17500938062904</v>
      </c>
      <c r="BA52" s="51">
        <f t="shared" si="28"/>
        <v>1633.0762575690601</v>
      </c>
      <c r="BB52" s="135">
        <f t="shared" si="29"/>
        <v>1684.1637622593746</v>
      </c>
    </row>
    <row r="53" spans="1:54" x14ac:dyDescent="0.45">
      <c r="A53" s="54">
        <v>470</v>
      </c>
      <c r="B53" s="49">
        <f>Начало!O49</f>
        <v>0.74283593178722274</v>
      </c>
      <c r="C53" s="49">
        <f>Начало!V49</f>
        <v>0.22334323674049131</v>
      </c>
      <c r="D53" s="49">
        <f>Начало!Y49</f>
        <v>0.86</v>
      </c>
      <c r="E53" s="50">
        <f>Начало!X49</f>
        <v>-0.55189413479314775</v>
      </c>
      <c r="F53" s="60">
        <f>Начало!R49*Начало!$A$3/1000</f>
        <v>0.99544428823498288</v>
      </c>
      <c r="G53" s="65">
        <f t="shared" si="35"/>
        <v>0.63883890133701149</v>
      </c>
      <c r="H53" s="66">
        <f t="shared" si="5"/>
        <v>-0.40996679386697099</v>
      </c>
      <c r="I53" s="69">
        <f t="shared" si="64"/>
        <v>-0.54262660836059518</v>
      </c>
      <c r="J53" s="70">
        <f t="shared" si="65"/>
        <v>-1.2093107080300531</v>
      </c>
      <c r="K53" s="51">
        <f t="shared" si="6"/>
        <v>9.6212292976416314E-2</v>
      </c>
      <c r="L53" s="51">
        <f t="shared" si="7"/>
        <v>-1.6192775018970242</v>
      </c>
      <c r="M53" s="51">
        <f>K53*Начало!$A$3/1000</f>
        <v>0.57727375785849788</v>
      </c>
      <c r="N53" s="95">
        <f>L53*Начало!$A$3/1000</f>
        <v>-9.7156650113821446</v>
      </c>
      <c r="O53" s="83">
        <f t="shared" si="8"/>
        <v>14.143207067533199</v>
      </c>
      <c r="P53" s="49">
        <f>M53*Начало!$H$5*1000</f>
        <v>28.286414135066398</v>
      </c>
      <c r="Q53" s="49">
        <f t="shared" si="9"/>
        <v>14.143207067533199</v>
      </c>
      <c r="R53" s="84">
        <f t="shared" si="10"/>
        <v>28.286414135066398</v>
      </c>
      <c r="S53" s="92">
        <f t="shared" si="2"/>
        <v>0.46381646575739316</v>
      </c>
      <c r="T53" s="68">
        <f t="shared" si="11"/>
        <v>-1.0924002039671774</v>
      </c>
      <c r="U53" s="69">
        <f t="shared" si="143"/>
        <v>1.3268389013370123</v>
      </c>
      <c r="V53" s="70">
        <f t="shared" si="139"/>
        <v>-0.85148210170149119</v>
      </c>
      <c r="W53" s="51">
        <f t="shared" si="14"/>
        <v>1.7906553670944054</v>
      </c>
      <c r="X53" s="51">
        <f t="shared" si="15"/>
        <v>-1.9438823056686685</v>
      </c>
      <c r="Y53" s="51">
        <f>W53*Начало!$A$3/1000</f>
        <v>10.743932202566434</v>
      </c>
      <c r="Z53" s="95">
        <f>X53*Начало!$A$3/1000</f>
        <v>-11.663293834012011</v>
      </c>
      <c r="AA53" s="83">
        <f t="shared" si="30"/>
        <v>263.22633896287761</v>
      </c>
      <c r="AB53" s="49">
        <f>Y53*Начало!$H$5*1000</f>
        <v>526.45267792575521</v>
      </c>
      <c r="AC53" s="114">
        <f t="shared" si="16"/>
        <v>291.51275309794403</v>
      </c>
      <c r="AD53" s="115">
        <f t="shared" si="17"/>
        <v>554.73909206082158</v>
      </c>
      <c r="AE53" s="92">
        <f t="shared" ref="AE53:AF53" si="215">G8</f>
        <v>5.566373391639404</v>
      </c>
      <c r="AF53" s="103">
        <f t="shared" si="215"/>
        <v>12.405353596168997</v>
      </c>
      <c r="AG53" s="33">
        <f t="shared" ref="AG53:AH53" si="216">G71</f>
        <v>0.2574701782697057</v>
      </c>
      <c r="AH53" s="68">
        <f t="shared" si="216"/>
        <v>3.9562434042538792E-2</v>
      </c>
      <c r="AI53" s="51">
        <f t="shared" si="53"/>
        <v>5.8238435699091093</v>
      </c>
      <c r="AJ53" s="51">
        <f t="shared" si="54"/>
        <v>12.444916030211536</v>
      </c>
      <c r="AK53" s="51">
        <f>AI53*Начало!$A$3/1000</f>
        <v>34.943061419454658</v>
      </c>
      <c r="AL53" s="135">
        <f>AJ53*Начало!$A$3/1000</f>
        <v>74.669496181269224</v>
      </c>
      <c r="AM53" s="111">
        <f t="shared" si="55"/>
        <v>856.10500477663925</v>
      </c>
      <c r="AN53" s="89">
        <f>AK53*Начало!$H$5*1000</f>
        <v>1712.2100095532785</v>
      </c>
      <c r="AO53" s="51">
        <f t="shared" si="21"/>
        <v>1410.8440968374607</v>
      </c>
      <c r="AP53" s="135">
        <f t="shared" si="22"/>
        <v>2266.9491016141001</v>
      </c>
      <c r="AQ53" s="92">
        <f t="shared" ref="AQ53:AR53" si="217">G35</f>
        <v>-0.12952982173029581</v>
      </c>
      <c r="AR53" s="103">
        <f t="shared" si="217"/>
        <v>-1.990333429364638E-2</v>
      </c>
      <c r="AS53" s="32">
        <f t="shared" ref="AS53:AT53" si="218">G26</f>
        <v>0.4638164657573931</v>
      </c>
      <c r="AT53" s="103">
        <f t="shared" si="218"/>
        <v>-1.0924002039671767</v>
      </c>
      <c r="AU53" s="104">
        <f t="shared" si="57"/>
        <v>0.33428664402709729</v>
      </c>
      <c r="AV53" s="51">
        <f t="shared" si="58"/>
        <v>-1.1123035382608231</v>
      </c>
      <c r="AW53" s="51">
        <f>AU53*Начало!$A$3/1000</f>
        <v>2.0057198641625837</v>
      </c>
      <c r="AX53" s="135">
        <f>AV53*Начало!$A$3/1000</f>
        <v>-6.673821229564938</v>
      </c>
      <c r="AY53" s="111">
        <f t="shared" si="59"/>
        <v>49.140136671983306</v>
      </c>
      <c r="AZ53" s="89">
        <f>AW53*Начало!$H$5*1000</f>
        <v>98.280273343966613</v>
      </c>
      <c r="BA53" s="51">
        <f t="shared" si="28"/>
        <v>2316.0892382860834</v>
      </c>
      <c r="BB53" s="135">
        <f t="shared" si="29"/>
        <v>2365.2293749580667</v>
      </c>
    </row>
    <row r="54" spans="1:54" x14ac:dyDescent="0.45">
      <c r="A54" s="53">
        <v>480</v>
      </c>
      <c r="B54" s="49">
        <f>Начало!O50</f>
        <v>0.88107139090943443</v>
      </c>
      <c r="C54" s="49">
        <f>Начало!V50</f>
        <v>0.2010905402047421</v>
      </c>
      <c r="D54" s="49">
        <f>Начало!Y50</f>
        <v>0.76</v>
      </c>
      <c r="E54" s="50">
        <f>Начало!X50</f>
        <v>-0.67414951627804132</v>
      </c>
      <c r="F54" s="60">
        <f>Начало!R50*Начало!$A$3/1000</f>
        <v>1.0630507317415299</v>
      </c>
      <c r="G54" s="65">
        <f t="shared" si="35"/>
        <v>0.66961425709117017</v>
      </c>
      <c r="H54" s="66">
        <f t="shared" si="5"/>
        <v>-0.59397385198801622</v>
      </c>
      <c r="I54" s="69">
        <f t="shared" si="64"/>
        <v>-0.68389945012291853</v>
      </c>
      <c r="J54" s="70">
        <f t="shared" si="65"/>
        <v>-0.9387424689276147</v>
      </c>
      <c r="K54" s="51">
        <f t="shared" si="6"/>
        <v>-1.4285193031748356E-2</v>
      </c>
      <c r="L54" s="51">
        <f t="shared" si="7"/>
        <v>-1.5327163209156309</v>
      </c>
      <c r="M54" s="51">
        <f>K54*Начало!$A$3/1000</f>
        <v>-8.5711158190490133E-2</v>
      </c>
      <c r="N54" s="95">
        <f>L54*Начало!$A$3/1000</f>
        <v>-9.196297925493786</v>
      </c>
      <c r="O54" s="83">
        <f t="shared" si="8"/>
        <v>-2.0999233756670086</v>
      </c>
      <c r="P54" s="49">
        <f>M54*Начало!$H$5*1000</f>
        <v>-4.1998467513340172</v>
      </c>
      <c r="Q54" s="49">
        <f t="shared" si="9"/>
        <v>-2.0999233756670086</v>
      </c>
      <c r="R54" s="84">
        <f t="shared" si="10"/>
        <v>-4.1998467513340172</v>
      </c>
      <c r="S54" s="92">
        <f t="shared" si="2"/>
        <v>0.65085748416176981</v>
      </c>
      <c r="T54" s="68">
        <f t="shared" si="11"/>
        <v>-1.0173208666978582</v>
      </c>
      <c r="U54" s="69">
        <f t="shared" si="143"/>
        <v>1.1636142570911705</v>
      </c>
      <c r="V54" s="70">
        <f t="shared" si="139"/>
        <v>-1.0321710375687454</v>
      </c>
      <c r="W54" s="51">
        <f t="shared" si="14"/>
        <v>1.8144717412529403</v>
      </c>
      <c r="X54" s="51">
        <f t="shared" si="15"/>
        <v>-2.0494919042666035</v>
      </c>
      <c r="Y54" s="51">
        <f>W54*Начало!$A$3/1000</f>
        <v>10.886830447517641</v>
      </c>
      <c r="Z54" s="95">
        <f>X54*Начало!$A$3/1000</f>
        <v>-12.296951425599621</v>
      </c>
      <c r="AA54" s="83">
        <f t="shared" si="30"/>
        <v>266.72734596418218</v>
      </c>
      <c r="AB54" s="49">
        <f>Y54*Начало!$H$5*1000</f>
        <v>533.45469192836435</v>
      </c>
      <c r="AC54" s="114">
        <f t="shared" si="16"/>
        <v>262.52749921284817</v>
      </c>
      <c r="AD54" s="115">
        <f t="shared" si="17"/>
        <v>529.25484517703035</v>
      </c>
      <c r="AE54" s="92">
        <f t="shared" ref="AE54:AF54" si="219">G9</f>
        <v>4.3311005498770809</v>
      </c>
      <c r="AF54" s="103">
        <f t="shared" si="219"/>
        <v>5.9450084696436143</v>
      </c>
      <c r="AG54" s="33">
        <f t="shared" ref="AG54:AH54" si="220">G72</f>
        <v>0.17094827533336149</v>
      </c>
      <c r="AH54" s="68">
        <f t="shared" si="220"/>
        <v>7.3294181853697557E-2</v>
      </c>
      <c r="AI54" s="51">
        <f t="shared" si="53"/>
        <v>4.5020488252104425</v>
      </c>
      <c r="AJ54" s="51">
        <f t="shared" si="54"/>
        <v>6.0183026514973115</v>
      </c>
      <c r="AK54" s="51">
        <f>AI54*Начало!$A$3/1000</f>
        <v>27.012292951262655</v>
      </c>
      <c r="AL54" s="135">
        <f>AJ54*Начало!$A$3/1000</f>
        <v>36.109815908983869</v>
      </c>
      <c r="AM54" s="111">
        <f t="shared" si="55"/>
        <v>661.80117730593497</v>
      </c>
      <c r="AN54" s="89">
        <f>AK54*Начало!$H$5*1000</f>
        <v>1323.6023546118699</v>
      </c>
      <c r="AO54" s="51">
        <f t="shared" si="21"/>
        <v>1191.0560224829653</v>
      </c>
      <c r="AP54" s="135">
        <f t="shared" si="22"/>
        <v>1852.8571997889003</v>
      </c>
      <c r="AQ54" s="92">
        <f t="shared" ref="AQ54:AR54" si="221">G36</f>
        <v>-0.32305172466663995</v>
      </c>
      <c r="AR54" s="103">
        <f t="shared" si="221"/>
        <v>-0.13850863256557525</v>
      </c>
      <c r="AS54" s="32">
        <f t="shared" ref="AS54:AT54" si="222">G27</f>
        <v>0.65085748416176969</v>
      </c>
      <c r="AT54" s="103">
        <f t="shared" si="222"/>
        <v>-1.0173208666978579</v>
      </c>
      <c r="AU54" s="104">
        <f t="shared" si="57"/>
        <v>0.32780575949512974</v>
      </c>
      <c r="AV54" s="51">
        <f t="shared" si="58"/>
        <v>-1.1558294992634333</v>
      </c>
      <c r="AW54" s="51">
        <f>AU54*Начало!$A$3/1000</f>
        <v>1.9668345569707786</v>
      </c>
      <c r="AX54" s="135">
        <f>AV54*Начало!$A$3/1000</f>
        <v>-6.9349769955806</v>
      </c>
      <c r="AY54" s="111">
        <f t="shared" si="59"/>
        <v>48.187446645784071</v>
      </c>
      <c r="AZ54" s="89">
        <f>AW54*Начало!$H$5*1000</f>
        <v>96.374893291568142</v>
      </c>
      <c r="BA54" s="51">
        <f t="shared" si="28"/>
        <v>1901.0446464346844</v>
      </c>
      <c r="BB54" s="135">
        <f t="shared" si="29"/>
        <v>1949.2320930804685</v>
      </c>
    </row>
    <row r="55" spans="1:54" x14ac:dyDescent="0.45">
      <c r="A55" s="54">
        <v>490</v>
      </c>
      <c r="B55" s="49">
        <f>Начало!O51</f>
        <v>0.98402476688029972</v>
      </c>
      <c r="C55" s="49">
        <f>Начало!V51</f>
        <v>0.17920775650854195</v>
      </c>
      <c r="D55" s="49">
        <f>Начало!Y51</f>
        <v>0.64</v>
      </c>
      <c r="E55" s="50">
        <f>Начало!X51</f>
        <v>-0.78006871572372705</v>
      </c>
      <c r="F55" s="60">
        <f>Начало!R51*Начало!$A$3/1000</f>
        <v>1.0580692249287569</v>
      </c>
      <c r="G55" s="65">
        <f t="shared" si="35"/>
        <v>0.62977585080339182</v>
      </c>
      <c r="H55" s="66">
        <f t="shared" si="5"/>
        <v>-0.76760693614065534</v>
      </c>
      <c r="I55" s="69">
        <f t="shared" si="64"/>
        <v>-0.70876153460190638</v>
      </c>
      <c r="J55" s="70">
        <f t="shared" si="65"/>
        <v>-0.63465750680222421</v>
      </c>
      <c r="K55" s="51">
        <f t="shared" si="6"/>
        <v>-7.8985683798514561E-2</v>
      </c>
      <c r="L55" s="51">
        <f t="shared" si="7"/>
        <v>-1.4022644429428794</v>
      </c>
      <c r="M55" s="51">
        <f>K55*Начало!$A$3/1000</f>
        <v>-0.47391410279108737</v>
      </c>
      <c r="N55" s="95">
        <f>L55*Начало!$A$3/1000</f>
        <v>-8.4135866576572766</v>
      </c>
      <c r="O55" s="83">
        <f t="shared" si="8"/>
        <v>-11.610895518381641</v>
      </c>
      <c r="P55" s="49">
        <f>M55*Начало!$H$5*1000</f>
        <v>-23.221791036763282</v>
      </c>
      <c r="Q55" s="49">
        <f t="shared" si="9"/>
        <v>-11.610895518381641</v>
      </c>
      <c r="R55" s="84">
        <f t="shared" si="10"/>
        <v>-23.221791036763282</v>
      </c>
      <c r="S55" s="92">
        <f t="shared" si="2"/>
        <v>0.79957976644838735</v>
      </c>
      <c r="T55" s="68">
        <f t="shared" si="11"/>
        <v>-0.91738939154778443</v>
      </c>
      <c r="U55" s="69">
        <f t="shared" si="143"/>
        <v>1.0137758508033918</v>
      </c>
      <c r="V55" s="70">
        <f t="shared" si="139"/>
        <v>-1.2356481655748912</v>
      </c>
      <c r="W55" s="51">
        <f t="shared" si="14"/>
        <v>1.8133556172517791</v>
      </c>
      <c r="X55" s="51">
        <f t="shared" si="15"/>
        <v>-2.1530375571226754</v>
      </c>
      <c r="Y55" s="51">
        <f>W55*Начало!$A$3/1000</f>
        <v>10.880133703510676</v>
      </c>
      <c r="Z55" s="95">
        <f>X55*Начало!$A$3/1000</f>
        <v>-12.918225342736052</v>
      </c>
      <c r="AA55" s="83">
        <f t="shared" si="30"/>
        <v>266.56327573601158</v>
      </c>
      <c r="AB55" s="49">
        <f>Y55*Начало!$H$5*1000</f>
        <v>533.12655147202315</v>
      </c>
      <c r="AC55" s="114">
        <f t="shared" si="16"/>
        <v>243.3414846992483</v>
      </c>
      <c r="AD55" s="115">
        <f t="shared" si="17"/>
        <v>509.90476043525985</v>
      </c>
      <c r="AE55" s="92">
        <f t="shared" ref="AE55:AF55" si="223">G10</f>
        <v>3.4537384653980938</v>
      </c>
      <c r="AF55" s="103">
        <f t="shared" si="223"/>
        <v>3.0926354444836681</v>
      </c>
      <c r="AG55" s="33">
        <f t="shared" ref="AG55:AH55" si="224">G73</f>
        <v>0.19512592468761042</v>
      </c>
      <c r="AH55" s="68">
        <f t="shared" si="224"/>
        <v>0.1541209749377826</v>
      </c>
      <c r="AI55" s="51">
        <f t="shared" si="53"/>
        <v>3.6488643900857043</v>
      </c>
      <c r="AJ55" s="51">
        <f t="shared" si="54"/>
        <v>3.2467564194214509</v>
      </c>
      <c r="AK55" s="51">
        <f>AI55*Начало!$A$3/1000</f>
        <v>21.893186340514227</v>
      </c>
      <c r="AL55" s="135">
        <f>AJ55*Начало!$A$3/1000</f>
        <v>19.480538516528703</v>
      </c>
      <c r="AM55" s="111">
        <f t="shared" si="55"/>
        <v>536.38306534259857</v>
      </c>
      <c r="AN55" s="89">
        <f>AK55*Начало!$H$5*1000</f>
        <v>1072.7661306851971</v>
      </c>
      <c r="AO55" s="51">
        <f t="shared" si="21"/>
        <v>1046.2878257778584</v>
      </c>
      <c r="AP55" s="135">
        <f t="shared" si="22"/>
        <v>1582.6708911204569</v>
      </c>
      <c r="AQ55" s="92">
        <f t="shared" ref="AQ55:AR55" si="225">G37</f>
        <v>-0.44487407531238893</v>
      </c>
      <c r="AR55" s="103">
        <f t="shared" si="225"/>
        <v>-0.35138552871156919</v>
      </c>
      <c r="AS55" s="32">
        <f t="shared" ref="AS55:AT55" si="226">G28</f>
        <v>0.79207976644838751</v>
      </c>
      <c r="AT55" s="103">
        <f t="shared" si="226"/>
        <v>-0.90878434584087542</v>
      </c>
      <c r="AU55" s="104">
        <f t="shared" si="57"/>
        <v>0.34720569113599858</v>
      </c>
      <c r="AV55" s="51">
        <f t="shared" si="58"/>
        <v>-1.2601698745524446</v>
      </c>
      <c r="AW55" s="51">
        <f>AU55*Начало!$A$3/1000</f>
        <v>2.0832341468159914</v>
      </c>
      <c r="AX55" s="135">
        <f>AV55*Начало!$A$3/1000</f>
        <v>-7.5610192473146673</v>
      </c>
      <c r="AY55" s="111">
        <f t="shared" si="59"/>
        <v>51.039236596991792</v>
      </c>
      <c r="AZ55" s="89">
        <f>AW55*Начало!$H$5*1000</f>
        <v>102.07847319398358</v>
      </c>
      <c r="BA55" s="51">
        <f t="shared" si="28"/>
        <v>1633.7101277174486</v>
      </c>
      <c r="BB55" s="135">
        <f t="shared" si="29"/>
        <v>1684.7493643144405</v>
      </c>
    </row>
    <row r="56" spans="1:54" x14ac:dyDescent="0.45">
      <c r="A56" s="54">
        <v>500</v>
      </c>
      <c r="B56" s="49">
        <f>Начало!O52</f>
        <v>1.0561063552645169</v>
      </c>
      <c r="C56" s="49">
        <f>Начало!V52</f>
        <v>0.14695387115198888</v>
      </c>
      <c r="D56" s="49">
        <f>Начало!Y52</f>
        <v>0.52</v>
      </c>
      <c r="E56" s="50">
        <f>Начало!X52</f>
        <v>-0.86050457069094888</v>
      </c>
      <c r="F56" s="60">
        <f>Начало!R52*Начало!$A$3/1000</f>
        <v>0.93119350352603047</v>
      </c>
      <c r="G56" s="65">
        <f t="shared" si="35"/>
        <v>0.54917530473754883</v>
      </c>
      <c r="H56" s="66">
        <f t="shared" si="5"/>
        <v>-0.90878434584087586</v>
      </c>
      <c r="I56" s="69">
        <f t="shared" si="64"/>
        <v>-0.57694606642075508</v>
      </c>
      <c r="J56" s="70">
        <f t="shared" si="65"/>
        <v>-0.35138552871156992</v>
      </c>
      <c r="K56" s="51">
        <f t="shared" si="6"/>
        <v>-2.7770761683206246E-2</v>
      </c>
      <c r="L56" s="51">
        <f t="shared" si="7"/>
        <v>-1.2601698745524459</v>
      </c>
      <c r="M56" s="51">
        <f>K56*Начало!$A$3/1000</f>
        <v>-0.16662457009923748</v>
      </c>
      <c r="N56" s="95">
        <f>L56*Начало!$A$3/1000</f>
        <v>-7.5610192473146753</v>
      </c>
      <c r="O56" s="83">
        <f t="shared" si="8"/>
        <v>-4.0823019674313183</v>
      </c>
      <c r="P56" s="49">
        <f>M56*Начало!$H$5*1000</f>
        <v>-8.1646039348626367</v>
      </c>
      <c r="Q56" s="49">
        <f t="shared" si="9"/>
        <v>-4.0823019674313183</v>
      </c>
      <c r="R56" s="84">
        <f t="shared" si="10"/>
        <v>-8.1646039348626367</v>
      </c>
      <c r="S56" s="92">
        <f t="shared" si="2"/>
        <v>0.83334055651064853</v>
      </c>
      <c r="T56" s="68">
        <f t="shared" si="11"/>
        <v>-0.78320831045512895</v>
      </c>
      <c r="U56" s="69">
        <f t="shared" si="143"/>
        <v>0.83517530473754864</v>
      </c>
      <c r="V56" s="70">
        <f t="shared" si="139"/>
        <v>-1.3820618597208969</v>
      </c>
      <c r="W56" s="51">
        <f t="shared" si="14"/>
        <v>1.6685158612481972</v>
      </c>
      <c r="X56" s="51">
        <f t="shared" si="15"/>
        <v>-2.1652701701760257</v>
      </c>
      <c r="Y56" s="51">
        <f>W56*Начало!$A$3/1000</f>
        <v>10.011095167489184</v>
      </c>
      <c r="Z56" s="95">
        <f>X56*Начало!$A$3/1000</f>
        <v>-12.991621021056154</v>
      </c>
      <c r="AA56" s="83">
        <f t="shared" si="30"/>
        <v>245.27183160348503</v>
      </c>
      <c r="AB56" s="49">
        <f>Y56*Начало!$H$5*1000</f>
        <v>490.54366320697005</v>
      </c>
      <c r="AC56" s="114">
        <f t="shared" si="16"/>
        <v>237.10722766862239</v>
      </c>
      <c r="AD56" s="115">
        <f t="shared" si="17"/>
        <v>482.37905927210744</v>
      </c>
      <c r="AE56" s="92">
        <f t="shared" ref="AE56:AF56" si="227">G11</f>
        <v>2.7430539335792457</v>
      </c>
      <c r="AF56" s="103">
        <f t="shared" si="227"/>
        <v>1.670640485885839</v>
      </c>
      <c r="AG56" s="33">
        <f t="shared" ref="AG56:AH56" si="228">G74</f>
        <v>0.34059200267601131</v>
      </c>
      <c r="AH56" s="68">
        <f t="shared" si="228"/>
        <v>0.43987739807298792</v>
      </c>
      <c r="AI56" s="51">
        <f t="shared" si="53"/>
        <v>3.0836459362552571</v>
      </c>
      <c r="AJ56" s="51">
        <f t="shared" si="54"/>
        <v>2.1105178839588268</v>
      </c>
      <c r="AK56" s="51">
        <f>AI56*Начало!$A$3/1000</f>
        <v>18.501875617531542</v>
      </c>
      <c r="AL56" s="135">
        <f>AJ56*Начало!$A$3/1000</f>
        <v>12.663107303752961</v>
      </c>
      <c r="AM56" s="111">
        <f t="shared" si="55"/>
        <v>453.29595262952284</v>
      </c>
      <c r="AN56" s="89">
        <f>AK56*Начало!$H$5*1000</f>
        <v>906.59190525904569</v>
      </c>
      <c r="AO56" s="51">
        <f t="shared" si="21"/>
        <v>935.67501190163034</v>
      </c>
      <c r="AP56" s="135">
        <f t="shared" si="22"/>
        <v>1388.9709645311532</v>
      </c>
      <c r="AQ56" s="92">
        <f t="shared" ref="AQ56:AR56" si="229">G38</f>
        <v>-0.4914079973239881</v>
      </c>
      <c r="AR56" s="103">
        <f t="shared" si="229"/>
        <v>-0.63465750680222344</v>
      </c>
      <c r="AS56" s="32">
        <f t="shared" ref="AS56:AT56" si="230">G29</f>
        <v>0.81674055651064859</v>
      </c>
      <c r="AT56" s="103">
        <f t="shared" si="230"/>
        <v>-0.76760693614065523</v>
      </c>
      <c r="AU56" s="104">
        <f t="shared" si="57"/>
        <v>0.32533255918666049</v>
      </c>
      <c r="AV56" s="51">
        <f t="shared" si="58"/>
        <v>-1.4022644429428786</v>
      </c>
      <c r="AW56" s="51">
        <f>AU56*Начало!$A$3/1000</f>
        <v>1.9519953551199629</v>
      </c>
      <c r="AX56" s="135">
        <f>AV56*Начало!$A$3/1000</f>
        <v>-8.4135866576572713</v>
      </c>
      <c r="AY56" s="111">
        <f t="shared" si="59"/>
        <v>47.823886200439091</v>
      </c>
      <c r="AZ56" s="89">
        <f>AW56*Начало!$H$5*1000</f>
        <v>95.647772400878182</v>
      </c>
      <c r="BA56" s="51">
        <f t="shared" si="28"/>
        <v>1436.7948507315923</v>
      </c>
      <c r="BB56" s="135">
        <f t="shared" si="29"/>
        <v>1484.6187369320314</v>
      </c>
    </row>
    <row r="57" spans="1:54" x14ac:dyDescent="0.45">
      <c r="A57" s="53">
        <v>510</v>
      </c>
      <c r="B57" s="49">
        <f>Начало!O53</f>
        <v>1.1031482782402877</v>
      </c>
      <c r="C57" s="49">
        <f>Начало!V53</f>
        <v>0.11234470437564678</v>
      </c>
      <c r="D57" s="49">
        <f>Начало!Y53</f>
        <v>0.39</v>
      </c>
      <c r="E57" s="50">
        <f>Начало!X53</f>
        <v>-0.92219775597226183</v>
      </c>
      <c r="F57" s="60">
        <f>Начало!R53*Начало!$A$3/1000</f>
        <v>0.74359720320845313</v>
      </c>
      <c r="G57" s="65">
        <f t="shared" si="35"/>
        <v>0.43022782851371222</v>
      </c>
      <c r="H57" s="66">
        <f t="shared" si="5"/>
        <v>-1.0173208666978577</v>
      </c>
      <c r="I57" s="69">
        <f t="shared" si="64"/>
        <v>-0.40806533642101822</v>
      </c>
      <c r="J57" s="70">
        <f t="shared" si="65"/>
        <v>-0.13850863256557489</v>
      </c>
      <c r="K57" s="51">
        <f t="shared" si="6"/>
        <v>2.2162492092693997E-2</v>
      </c>
      <c r="L57" s="51">
        <f t="shared" si="7"/>
        <v>-1.1558294992634326</v>
      </c>
      <c r="M57" s="51">
        <f>K57*Начало!$A$3/1000</f>
        <v>0.13297495255616398</v>
      </c>
      <c r="N57" s="95">
        <f>L57*Начало!$A$3/1000</f>
        <v>-6.9349769955805955</v>
      </c>
      <c r="O57" s="83">
        <f t="shared" si="8"/>
        <v>3.2578863376260174</v>
      </c>
      <c r="P57" s="49">
        <f>M57*Начало!$H$5*1000</f>
        <v>6.5157726752520349</v>
      </c>
      <c r="Q57" s="49">
        <f t="shared" si="9"/>
        <v>3.2578863376260174</v>
      </c>
      <c r="R57" s="84">
        <f t="shared" si="10"/>
        <v>6.5157726752520349</v>
      </c>
      <c r="S57" s="92">
        <f t="shared" si="2"/>
        <v>0.87462853527305751</v>
      </c>
      <c r="T57" s="68">
        <f t="shared" si="11"/>
        <v>-0.61419833747635832</v>
      </c>
      <c r="U57" s="69">
        <f t="shared" si="143"/>
        <v>0.62522782851371228</v>
      </c>
      <c r="V57" s="70">
        <f t="shared" si="139"/>
        <v>-1.4784197446839891</v>
      </c>
      <c r="W57" s="51">
        <f t="shared" si="14"/>
        <v>1.4998563637867699</v>
      </c>
      <c r="X57" s="51">
        <f t="shared" si="15"/>
        <v>-2.0926180821603473</v>
      </c>
      <c r="Y57" s="51">
        <f>W57*Начало!$A$3/1000</f>
        <v>8.9991381827206194</v>
      </c>
      <c r="Z57" s="95">
        <f>X57*Начало!$A$3/1000</f>
        <v>-12.555708492962083</v>
      </c>
      <c r="AA57" s="83">
        <f t="shared" si="30"/>
        <v>220.47888547665517</v>
      </c>
      <c r="AB57" s="49">
        <f>Y57*Начало!$H$5*1000</f>
        <v>440.95777095331033</v>
      </c>
      <c r="AC57" s="114">
        <f t="shared" si="16"/>
        <v>226.9946581519072</v>
      </c>
      <c r="AD57" s="115">
        <f t="shared" si="17"/>
        <v>447.47354362856237</v>
      </c>
      <c r="AE57" s="92">
        <f t="shared" ref="AE57:AF57" si="231">G12</f>
        <v>2.1839346635789809</v>
      </c>
      <c r="AF57" s="103">
        <f t="shared" si="231"/>
        <v>0.74128767348371005</v>
      </c>
      <c r="AG57" s="33">
        <f t="shared" ref="AG57:AH57" si="232">G75</f>
        <v>0.75693087195264686</v>
      </c>
      <c r="AH57" s="68">
        <f t="shared" si="232"/>
        <v>1.571801991021893</v>
      </c>
      <c r="AI57" s="51">
        <f t="shared" si="53"/>
        <v>2.9408655355316276</v>
      </c>
      <c r="AJ57" s="51">
        <f t="shared" si="54"/>
        <v>2.3130896645056032</v>
      </c>
      <c r="AK57" s="51">
        <f>AI57*Начало!$A$3/1000</f>
        <v>17.645193213189767</v>
      </c>
      <c r="AL57" s="135">
        <f>AJ57*Начало!$A$3/1000</f>
        <v>13.878537987033619</v>
      </c>
      <c r="AM57" s="111">
        <f t="shared" si="55"/>
        <v>432.30723372314935</v>
      </c>
      <c r="AN57" s="89">
        <f>AK57*Начало!$H$5*1000</f>
        <v>864.6144674462987</v>
      </c>
      <c r="AO57" s="51">
        <f t="shared" si="21"/>
        <v>879.78077735171178</v>
      </c>
      <c r="AP57" s="135">
        <f t="shared" si="22"/>
        <v>1312.088011074861</v>
      </c>
      <c r="AQ57" s="92">
        <f t="shared" ref="AQ57:AR57" si="233">G39</f>
        <v>-0.45206912804735278</v>
      </c>
      <c r="AR57" s="103">
        <f t="shared" si="233"/>
        <v>-0.93874246892761415</v>
      </c>
      <c r="AS57" s="32">
        <f t="shared" ref="AS57:AT57" si="234">G30</f>
        <v>0.84582853527305801</v>
      </c>
      <c r="AT57" s="103">
        <f t="shared" si="234"/>
        <v>-0.59397385198801855</v>
      </c>
      <c r="AU57" s="104">
        <f t="shared" si="57"/>
        <v>0.39375940722570524</v>
      </c>
      <c r="AV57" s="51">
        <f t="shared" si="58"/>
        <v>-1.5327163209156327</v>
      </c>
      <c r="AW57" s="51">
        <f>AU57*Начало!$A$3/1000</f>
        <v>2.3625564433542312</v>
      </c>
      <c r="AX57" s="135">
        <f>AV57*Начало!$A$3/1000</f>
        <v>-9.1962979254937967</v>
      </c>
      <c r="AY57" s="111">
        <f t="shared" si="59"/>
        <v>57.882632862178667</v>
      </c>
      <c r="AZ57" s="89">
        <f>AW57*Начало!$H$5*1000</f>
        <v>115.76526572435733</v>
      </c>
      <c r="BA57" s="51">
        <f t="shared" si="28"/>
        <v>1369.9706439370398</v>
      </c>
      <c r="BB57" s="135">
        <f t="shared" si="29"/>
        <v>1427.8532767992183</v>
      </c>
    </row>
    <row r="58" spans="1:54" x14ac:dyDescent="0.45">
      <c r="A58" s="54">
        <v>520</v>
      </c>
      <c r="B58" s="49">
        <f>Начало!O54</f>
        <v>1.1312596725790076</v>
      </c>
      <c r="C58" s="49">
        <f>Начало!V54</f>
        <v>7.5892493323045165E-2</v>
      </c>
      <c r="D58" s="49">
        <f>Начало!Y54</f>
        <v>0.26</v>
      </c>
      <c r="E58" s="50">
        <f>Начало!X54</f>
        <v>-0.96564938222959884</v>
      </c>
      <c r="F58" s="60">
        <f>Начало!R54*Начало!$A$3/1000</f>
        <v>0.51512470288699563</v>
      </c>
      <c r="G58" s="65">
        <f t="shared" si="35"/>
        <v>0.29412751487054201</v>
      </c>
      <c r="H58" s="66">
        <f t="shared" si="5"/>
        <v>-1.092400203967177</v>
      </c>
      <c r="I58" s="69">
        <f t="shared" si="64"/>
        <v>-0.15212223249720738</v>
      </c>
      <c r="J58" s="70">
        <f t="shared" si="65"/>
        <v>-2.0473403531301469E-2</v>
      </c>
      <c r="K58" s="51">
        <f t="shared" si="6"/>
        <v>0.14200528237333462</v>
      </c>
      <c r="L58" s="51">
        <f t="shared" si="7"/>
        <v>-1.1128736074984784</v>
      </c>
      <c r="M58" s="51">
        <f>K58*Начало!$A$3/1000</f>
        <v>0.85203169424000769</v>
      </c>
      <c r="N58" s="95">
        <f>L58*Начало!$A$3/1000</f>
        <v>-6.6772416449908709</v>
      </c>
      <c r="O58" s="83">
        <f t="shared" si="8"/>
        <v>20.874776508880188</v>
      </c>
      <c r="P58" s="49">
        <f>M58*Начало!$H$5*1000</f>
        <v>41.749553017760377</v>
      </c>
      <c r="Q58" s="49">
        <f t="shared" si="9"/>
        <v>20.874776508880188</v>
      </c>
      <c r="R58" s="84">
        <f t="shared" si="10"/>
        <v>41.749553017760377</v>
      </c>
      <c r="S58" s="92">
        <f t="shared" si="2"/>
        <v>0.79066429110509584</v>
      </c>
      <c r="T58" s="68">
        <f t="shared" si="11"/>
        <v>-0.42907959071509744</v>
      </c>
      <c r="U58" s="69">
        <f t="shared" si="143"/>
        <v>0.411127514870542</v>
      </c>
      <c r="V58" s="70">
        <f t="shared" si="139"/>
        <v>-1.5269424259704962</v>
      </c>
      <c r="W58" s="51">
        <f t="shared" si="14"/>
        <v>1.2017918059756378</v>
      </c>
      <c r="X58" s="51">
        <f t="shared" si="15"/>
        <v>-1.9560220166855937</v>
      </c>
      <c r="Y58" s="51">
        <f>W58*Начало!$A$3/1000</f>
        <v>7.210750835853827</v>
      </c>
      <c r="Z58" s="95">
        <f>X58*Начало!$A$3/1000</f>
        <v>-11.736132100113561</v>
      </c>
      <c r="AA58" s="83">
        <f t="shared" si="30"/>
        <v>176.66339547841878</v>
      </c>
      <c r="AB58" s="49">
        <f>Y58*Начало!$H$5*1000</f>
        <v>353.32679095683756</v>
      </c>
      <c r="AC58" s="114">
        <f t="shared" si="16"/>
        <v>218.41294849617915</v>
      </c>
      <c r="AD58" s="115">
        <f t="shared" si="17"/>
        <v>395.07634397459793</v>
      </c>
      <c r="AE58" s="92">
        <f t="shared" ref="AE58:AF58" si="235">G13</f>
        <v>1.8678777675027924</v>
      </c>
      <c r="AF58" s="103">
        <f t="shared" si="235"/>
        <v>0.25138873295153141</v>
      </c>
      <c r="AG58" s="33">
        <f t="shared" ref="AG58:AH58" si="236">G76</f>
        <v>1.0078953215274276</v>
      </c>
      <c r="AH58" s="68">
        <f t="shared" si="236"/>
        <v>3.5421157605494811</v>
      </c>
      <c r="AI58" s="51">
        <f t="shared" si="53"/>
        <v>2.8757730890302202</v>
      </c>
      <c r="AJ58" s="51">
        <f t="shared" si="54"/>
        <v>3.7935044935010125</v>
      </c>
      <c r="AK58" s="51">
        <f>AI58*Начало!$A$3/1000</f>
        <v>17.254638534181321</v>
      </c>
      <c r="AL58" s="135">
        <f>AJ58*Начало!$A$3/1000</f>
        <v>22.761026961006074</v>
      </c>
      <c r="AM58" s="111">
        <f t="shared" si="55"/>
        <v>422.73864408744237</v>
      </c>
      <c r="AN58" s="89">
        <f>AK58*Начало!$H$5*1000</f>
        <v>845.47728817488473</v>
      </c>
      <c r="AO58" s="51">
        <f t="shared" si="21"/>
        <v>817.81498806204036</v>
      </c>
      <c r="AP58" s="135">
        <f t="shared" si="22"/>
        <v>1240.5536321494826</v>
      </c>
      <c r="AQ58" s="92">
        <f t="shared" ref="AQ58:AR58" si="237">G40</f>
        <v>-0.34410467847257259</v>
      </c>
      <c r="AR58" s="103">
        <f t="shared" si="237"/>
        <v>-1.2093107080300534</v>
      </c>
      <c r="AS58" s="32">
        <f t="shared" ref="AS58:AT58" si="238">G31</f>
        <v>0.75026429110509552</v>
      </c>
      <c r="AT58" s="103">
        <f t="shared" si="238"/>
        <v>-0.40715522197870024</v>
      </c>
      <c r="AU58" s="104">
        <f t="shared" si="57"/>
        <v>0.40615961263252293</v>
      </c>
      <c r="AV58" s="51">
        <f t="shared" si="58"/>
        <v>-1.6164659300087536</v>
      </c>
      <c r="AW58" s="51">
        <f>AU58*Начало!$A$3/1000</f>
        <v>2.4369576757951377</v>
      </c>
      <c r="AX58" s="135">
        <f>AV58*Начало!$A$3/1000</f>
        <v>-9.6987955800525221</v>
      </c>
      <c r="AY58" s="111">
        <f t="shared" si="59"/>
        <v>59.705463056980875</v>
      </c>
      <c r="AZ58" s="89">
        <f>AW58*Начало!$H$5*1000</f>
        <v>119.41092611396175</v>
      </c>
      <c r="BA58" s="51">
        <f t="shared" si="28"/>
        <v>1300.2590952064634</v>
      </c>
      <c r="BB58" s="135">
        <f t="shared" si="29"/>
        <v>1359.9645582634444</v>
      </c>
    </row>
    <row r="59" spans="1:54" ht="14.65" thickBot="1" x14ac:dyDescent="0.5">
      <c r="A59" s="54">
        <v>530</v>
      </c>
      <c r="B59" s="49">
        <f>Начало!O55</f>
        <v>1.1457318144550213</v>
      </c>
      <c r="C59" s="49">
        <f>Начало!V55</f>
        <v>3.8241335652322413E-2</v>
      </c>
      <c r="D59" s="49">
        <f>Начало!Y55</f>
        <v>0.13</v>
      </c>
      <c r="E59" s="50">
        <f>Начало!X55</f>
        <v>-0.99144829125978329</v>
      </c>
      <c r="F59" s="60">
        <f>Начало!R55*Начало!$A$3/1000</f>
        <v>0.26288588930471313</v>
      </c>
      <c r="G59" s="65">
        <f t="shared" si="35"/>
        <v>0.14894513587915276</v>
      </c>
      <c r="H59" s="66">
        <f t="shared" si="5"/>
        <v>-1.1359338496834019</v>
      </c>
      <c r="I59" s="69">
        <f t="shared" si="64"/>
        <v>0.11603082102800465</v>
      </c>
      <c r="J59" s="70">
        <f t="shared" si="65"/>
        <v>-6.3986038062307177E-3</v>
      </c>
      <c r="K59" s="51">
        <f t="shared" si="6"/>
        <v>0.26497595690715742</v>
      </c>
      <c r="L59" s="51">
        <f t="shared" si="7"/>
        <v>-1.1423324534896326</v>
      </c>
      <c r="M59" s="51">
        <f>K59*Начало!$A$3/1000</f>
        <v>1.5898557414429444</v>
      </c>
      <c r="N59" s="95">
        <f>L59*Начало!$A$3/1000</f>
        <v>-6.8539947209377958</v>
      </c>
      <c r="O59" s="83">
        <f t="shared" si="8"/>
        <v>38.951465665352139</v>
      </c>
      <c r="P59" s="49">
        <f>M59*Начало!$H$5*1000</f>
        <v>77.902931330704277</v>
      </c>
      <c r="Q59" s="49">
        <f t="shared" si="9"/>
        <v>38.951465665352139</v>
      </c>
      <c r="R59" s="84">
        <f t="shared" si="10"/>
        <v>77.902931330704277</v>
      </c>
      <c r="S59" s="92">
        <f t="shared" si="2"/>
        <v>0.62972064086874724</v>
      </c>
      <c r="T59" s="68">
        <f t="shared" si="11"/>
        <v>-0.24913785596947638</v>
      </c>
      <c r="U59" s="69">
        <f t="shared" si="143"/>
        <v>0.18794513587915274</v>
      </c>
      <c r="V59" s="70">
        <f t="shared" si="139"/>
        <v>-1.4333683370613366</v>
      </c>
      <c r="W59" s="51">
        <f t="shared" si="14"/>
        <v>0.81766577674789997</v>
      </c>
      <c r="X59" s="51">
        <f t="shared" si="15"/>
        <v>-1.6825061930308129</v>
      </c>
      <c r="Y59" s="51">
        <f>W59*Начало!$A$3/1000</f>
        <v>4.9059946604873996</v>
      </c>
      <c r="Z59" s="95">
        <f>X59*Начало!$A$3/1000</f>
        <v>-10.095037158184878</v>
      </c>
      <c r="AA59" s="83">
        <f t="shared" si="30"/>
        <v>120.1968691819413</v>
      </c>
      <c r="AB59" s="49">
        <f>Y59*Начало!$H$5*1000</f>
        <v>240.39373836388259</v>
      </c>
      <c r="AC59" s="114">
        <f t="shared" si="16"/>
        <v>198.09980051264557</v>
      </c>
      <c r="AD59" s="115">
        <f t="shared" si="17"/>
        <v>318.29666969458685</v>
      </c>
      <c r="AE59" s="92">
        <f t="shared" ref="AE59:AF59" si="239">G14</f>
        <v>1.6460308210280044</v>
      </c>
      <c r="AF59" s="103">
        <f t="shared" si="239"/>
        <v>-9.0771563824932705E-2</v>
      </c>
      <c r="AG59" s="33">
        <f t="shared" ref="AG59" si="240">G77</f>
        <v>0.77650810917322199</v>
      </c>
      <c r="AH59" s="68">
        <f t="shared" ref="AH59" si="241">H77</f>
        <v>5.8427290337855533</v>
      </c>
      <c r="AI59" s="51">
        <f t="shared" si="53"/>
        <v>2.4225389302012266</v>
      </c>
      <c r="AJ59" s="51">
        <f t="shared" si="54"/>
        <v>5.7519574699606206</v>
      </c>
      <c r="AK59" s="51">
        <f>AI59*Начало!$A$3/1000</f>
        <v>14.535233581207359</v>
      </c>
      <c r="AL59" s="135">
        <f>AJ59*Начало!$A$3/1000</f>
        <v>34.51174481976372</v>
      </c>
      <c r="AM59" s="111">
        <f t="shared" si="55"/>
        <v>356.11322273958029</v>
      </c>
      <c r="AN59" s="89">
        <f>AK59*Начало!$H$5*1000</f>
        <v>712.22644547916059</v>
      </c>
      <c r="AO59" s="51">
        <f t="shared" si="21"/>
        <v>674.4098924341672</v>
      </c>
      <c r="AP59" s="135">
        <f t="shared" si="22"/>
        <v>1030.5231151737476</v>
      </c>
      <c r="AQ59" s="92">
        <f t="shared" ref="AQ59:AR59" si="242">G41</f>
        <v>-0.185491890826778</v>
      </c>
      <c r="AR59" s="103">
        <f t="shared" si="242"/>
        <v>-1.395708355472729</v>
      </c>
      <c r="AS59" s="32">
        <f t="shared" ref="AS59:AT59" si="243">G32</f>
        <v>0.57872064086874697</v>
      </c>
      <c r="AT59" s="103">
        <f t="shared" si="243"/>
        <v>-0.22896060620215972</v>
      </c>
      <c r="AU59" s="104">
        <f t="shared" si="57"/>
        <v>0.393228750041969</v>
      </c>
      <c r="AV59" s="51">
        <f t="shared" si="58"/>
        <v>-1.6246689616748886</v>
      </c>
      <c r="AW59" s="51">
        <f>AU59*Начало!$A$3/1000</f>
        <v>2.3593725002518142</v>
      </c>
      <c r="AX59" s="135">
        <f>AV59*Начало!$A$3/1000</f>
        <v>-9.748013770049333</v>
      </c>
      <c r="AY59" s="111">
        <f t="shared" si="59"/>
        <v>57.804626256169449</v>
      </c>
      <c r="AZ59" s="89">
        <f>AW59*Начало!$H$5*1000</f>
        <v>115.6092525123389</v>
      </c>
      <c r="BA59" s="51">
        <f t="shared" si="28"/>
        <v>1088.3277414299171</v>
      </c>
      <c r="BB59" s="135">
        <f t="shared" si="29"/>
        <v>1146.1323676860864</v>
      </c>
    </row>
    <row r="60" spans="1:54" ht="15" thickTop="1" thickBot="1" x14ac:dyDescent="0.5">
      <c r="A60" s="53">
        <v>540</v>
      </c>
      <c r="B60" s="49">
        <f>Начало!O56</f>
        <v>1.1501361175437892</v>
      </c>
      <c r="C60" s="49">
        <f>Начало!V56</f>
        <v>0</v>
      </c>
      <c r="D60" s="49">
        <f>Начало!Y56</f>
        <v>0</v>
      </c>
      <c r="E60" s="50">
        <f>Начало!X56</f>
        <v>-1</v>
      </c>
      <c r="F60" s="60">
        <f>Начало!R56*Начало!$A$3/1000</f>
        <v>0</v>
      </c>
      <c r="G60" s="65">
        <f t="shared" si="35"/>
        <v>0</v>
      </c>
      <c r="H60" s="66">
        <f t="shared" si="5"/>
        <v>-1.1501361175437892</v>
      </c>
      <c r="I60" s="69">
        <f t="shared" si="64"/>
        <v>0.35600333213754021</v>
      </c>
      <c r="J60" s="70">
        <f t="shared" si="65"/>
        <v>-8.3958826825480878E-2</v>
      </c>
      <c r="K60" s="51">
        <f t="shared" si="6"/>
        <v>0.35600333213754021</v>
      </c>
      <c r="L60" s="51">
        <f t="shared" si="7"/>
        <v>-1.2340949443692701</v>
      </c>
      <c r="M60" s="51">
        <f>K60*Начало!$A$3/1000</f>
        <v>2.1360199928252412</v>
      </c>
      <c r="N60" s="95">
        <f>L60*Начало!$A$3/1000</f>
        <v>-7.4045696662156208</v>
      </c>
      <c r="O60" s="83">
        <f t="shared" si="8"/>
        <v>52.332489824218413</v>
      </c>
      <c r="P60" s="49">
        <f>M60*Начало!$H$5*1000</f>
        <v>104.66497964843683</v>
      </c>
      <c r="Q60" s="49">
        <f t="shared" si="9"/>
        <v>52.332489824218413</v>
      </c>
      <c r="R60" s="84">
        <f t="shared" si="10"/>
        <v>104.66497964843683</v>
      </c>
      <c r="S60" s="92">
        <f t="shared" si="2"/>
        <v>0.55600333213754127</v>
      </c>
      <c r="T60" s="68">
        <f t="shared" si="11"/>
        <v>-0.13112626558026474</v>
      </c>
      <c r="U60" s="69">
        <f t="shared" si="143"/>
        <v>0</v>
      </c>
      <c r="V60" s="70">
        <f t="shared" si="139"/>
        <v>-1.1501361175437892</v>
      </c>
      <c r="W60" s="51">
        <f t="shared" si="14"/>
        <v>0.55600333213754127</v>
      </c>
      <c r="X60" s="51">
        <f t="shared" si="15"/>
        <v>-1.2812623831240539</v>
      </c>
      <c r="Y60" s="51">
        <f>W60*Начало!$A$3/1000</f>
        <v>3.3360199928252476</v>
      </c>
      <c r="Z60" s="95">
        <f>X60*Начало!$A$3/1000</f>
        <v>-7.6875742987443241</v>
      </c>
      <c r="AA60" s="83">
        <f t="shared" si="30"/>
        <v>81.732489824218575</v>
      </c>
      <c r="AB60" s="49">
        <f>Y60*Начало!$H$5*1000</f>
        <v>163.46497964843715</v>
      </c>
      <c r="AC60" s="114">
        <f t="shared" si="16"/>
        <v>186.39746947265542</v>
      </c>
      <c r="AD60" s="115">
        <f t="shared" si="17"/>
        <v>268.12995929687395</v>
      </c>
      <c r="AE60" s="92">
        <f t="shared" ref="AE60:AF60" si="244">G15</f>
        <v>1.5560033321375404</v>
      </c>
      <c r="AF60" s="103">
        <f t="shared" si="244"/>
        <v>-0.36696345935417957</v>
      </c>
      <c r="AG60" s="130">
        <f>G6</f>
        <v>0</v>
      </c>
      <c r="AH60" s="131">
        <f>H6</f>
        <v>12.33785721818113</v>
      </c>
      <c r="AI60" s="51">
        <f t="shared" si="53"/>
        <v>1.5560033321375404</v>
      </c>
      <c r="AJ60" s="51">
        <f t="shared" si="54"/>
        <v>11.97089375882695</v>
      </c>
      <c r="AK60" s="51">
        <f>AI60*Начало!$A$3/1000</f>
        <v>9.3360199928252428</v>
      </c>
      <c r="AL60" s="135">
        <f>AJ60*Начало!$A$3/1000</f>
        <v>71.825362552961693</v>
      </c>
      <c r="AM60" s="111">
        <f t="shared" si="55"/>
        <v>228.73248982421845</v>
      </c>
      <c r="AN60" s="89">
        <f>AK60*Начало!$H$5*1000</f>
        <v>457.46497964843689</v>
      </c>
      <c r="AO60" s="51">
        <f t="shared" si="21"/>
        <v>496.86244912109237</v>
      </c>
      <c r="AP60" s="135">
        <f t="shared" si="22"/>
        <v>725.59493894531079</v>
      </c>
      <c r="AQ60" s="92">
        <f t="shared" ref="AQ60:AR60" si="245">G42</f>
        <v>0</v>
      </c>
      <c r="AR60" s="103">
        <f t="shared" si="245"/>
        <v>-1.4621427818188699</v>
      </c>
      <c r="AS60" s="32">
        <f t="shared" ref="AS60:AT60" si="246">G33</f>
        <v>0.35600333213754087</v>
      </c>
      <c r="AT60" s="103">
        <f t="shared" si="246"/>
        <v>-8.3958826825480878E-2</v>
      </c>
      <c r="AU60" s="104">
        <f t="shared" si="57"/>
        <v>0.35600333213754087</v>
      </c>
      <c r="AV60" s="51">
        <f t="shared" si="58"/>
        <v>-1.5461016086443509</v>
      </c>
      <c r="AW60" s="51">
        <f>AU60*Начало!$A$3/1000</f>
        <v>2.1360199928252452</v>
      </c>
      <c r="AX60" s="135">
        <f>AV60*Начало!$A$3/1000</f>
        <v>-9.2766096518661048</v>
      </c>
      <c r="AY60" s="111">
        <f t="shared" si="59"/>
        <v>52.332489824218506</v>
      </c>
      <c r="AZ60" s="89">
        <f>AW60*Начало!$H$5*1000</f>
        <v>104.66497964843701</v>
      </c>
      <c r="BA60" s="51">
        <f t="shared" si="28"/>
        <v>777.92742876952934</v>
      </c>
      <c r="BB60" s="135">
        <f t="shared" si="29"/>
        <v>830.25991859374778</v>
      </c>
    </row>
    <row r="61" spans="1:54" ht="14.65" thickTop="1" x14ac:dyDescent="0.45">
      <c r="A61" s="54">
        <v>550</v>
      </c>
      <c r="B61" s="49">
        <f>Начало!O57</f>
        <v>1.1457318144550213</v>
      </c>
      <c r="C61" s="49">
        <f>Начало!V57</f>
        <v>-3.8241335652322413E-2</v>
      </c>
      <c r="D61" s="49">
        <f>Начало!Y57</f>
        <v>0.21</v>
      </c>
      <c r="E61" s="50">
        <f>Начало!X57</f>
        <v>-0.99144829125978329</v>
      </c>
      <c r="F61" s="60">
        <f>Начало!R57*Начало!$A$3/1000</f>
        <v>-0.26288588930471313</v>
      </c>
      <c r="G61" s="65">
        <f t="shared" si="35"/>
        <v>0.24060368103555446</v>
      </c>
      <c r="H61" s="66">
        <f t="shared" si="5"/>
        <v>-1.1359338496834019</v>
      </c>
      <c r="I61" s="69">
        <f t="shared" si="64"/>
        <v>0.53333078668296241</v>
      </c>
      <c r="J61" s="70">
        <f t="shared" si="65"/>
        <v>-0.22896060620215927</v>
      </c>
      <c r="K61" s="51">
        <f t="shared" si="6"/>
        <v>0.77393446771851693</v>
      </c>
      <c r="L61" s="51">
        <f t="shared" si="7"/>
        <v>-1.3648944558855611</v>
      </c>
      <c r="M61" s="51">
        <f>K61*Начало!$A$3/1000</f>
        <v>4.6436068063111016</v>
      </c>
      <c r="N61" s="95">
        <f>L61*Начало!$A$3/1000</f>
        <v>-8.1893667353133672</v>
      </c>
      <c r="O61" s="83">
        <f t="shared" si="8"/>
        <v>113.76836675462199</v>
      </c>
      <c r="P61" s="49">
        <f>M61*Начало!$H$5*1000</f>
        <v>227.53673350924399</v>
      </c>
      <c r="Q61" s="49">
        <f t="shared" si="9"/>
        <v>113.76836675462199</v>
      </c>
      <c r="R61" s="84">
        <f t="shared" si="10"/>
        <v>227.53673350924399</v>
      </c>
      <c r="S61" s="92">
        <f t="shared" si="2"/>
        <v>0.38893036447678958</v>
      </c>
      <c r="T61" s="68">
        <f t="shared" si="11"/>
        <v>-2.3273195809971479E-2</v>
      </c>
      <c r="U61" s="69">
        <f t="shared" si="143"/>
        <v>0.24060368103555446</v>
      </c>
      <c r="V61" s="70">
        <f t="shared" si="139"/>
        <v>-1.1359338496834017</v>
      </c>
      <c r="W61" s="51">
        <f t="shared" si="14"/>
        <v>0.62953404551234404</v>
      </c>
      <c r="X61" s="51">
        <f t="shared" si="15"/>
        <v>-1.1592070454933732</v>
      </c>
      <c r="Y61" s="51">
        <f>W61*Начало!$A$3/1000</f>
        <v>3.777204273074064</v>
      </c>
      <c r="Z61" s="95">
        <f>X61*Начало!$A$3/1000</f>
        <v>-6.9552422729602386</v>
      </c>
      <c r="AA61" s="83">
        <f t="shared" si="30"/>
        <v>92.541504690314568</v>
      </c>
      <c r="AB61" s="49">
        <f>Y61*Начало!$H$5*1000</f>
        <v>185.08300938062914</v>
      </c>
      <c r="AC61" s="114">
        <f t="shared" si="16"/>
        <v>320.07823819955854</v>
      </c>
      <c r="AD61" s="115">
        <f t="shared" si="17"/>
        <v>412.61974288987312</v>
      </c>
      <c r="AE61" s="92">
        <f t="shared" ref="AE61:AF61" si="247">G16</f>
        <v>1.520330786682963</v>
      </c>
      <c r="AF61" s="103">
        <f t="shared" si="247"/>
        <v>-0.65268285131580495</v>
      </c>
      <c r="AG61" s="32">
        <f>G7</f>
        <v>2.9973592532798201</v>
      </c>
      <c r="AH61" s="103">
        <f>H7</f>
        <v>13.961516916332007</v>
      </c>
      <c r="AI61" s="51">
        <f t="shared" si="53"/>
        <v>4.5176900399627833</v>
      </c>
      <c r="AJ61" s="51">
        <f t="shared" si="54"/>
        <v>13.308834065016203</v>
      </c>
      <c r="AK61" s="51">
        <f>AI61*Начало!$A$3/1000</f>
        <v>27.1061402397767</v>
      </c>
      <c r="AL61" s="135">
        <f>AJ61*Начало!$A$3/1000</f>
        <v>79.853004390097226</v>
      </c>
      <c r="AM61" s="111">
        <f t="shared" si="55"/>
        <v>664.10043587452913</v>
      </c>
      <c r="AN61" s="89">
        <f>AK61*Начало!$H$5*1000</f>
        <v>1328.2008717490583</v>
      </c>
      <c r="AO61" s="51">
        <f t="shared" si="21"/>
        <v>1076.7201787644021</v>
      </c>
      <c r="AP61" s="135">
        <f t="shared" si="22"/>
        <v>1740.8206146389314</v>
      </c>
      <c r="AQ61" s="92">
        <f t="shared" ref="AQ61:AR61" si="248">G43</f>
        <v>-0.29964074672017987</v>
      </c>
      <c r="AR61" s="103">
        <f t="shared" si="248"/>
        <v>-1.3957083554727294</v>
      </c>
      <c r="AS61" s="32">
        <f t="shared" ref="AS61:AT61" si="249">G34</f>
        <v>0.10693036447678923</v>
      </c>
      <c r="AT61" s="103">
        <f t="shared" si="249"/>
        <v>-6.3986038062308131E-3</v>
      </c>
      <c r="AU61" s="104">
        <f t="shared" si="57"/>
        <v>-0.19271038224339065</v>
      </c>
      <c r="AV61" s="51">
        <f t="shared" si="58"/>
        <v>-1.4021069592789603</v>
      </c>
      <c r="AW61" s="51">
        <f>AU61*Начало!$A$3/1000</f>
        <v>-1.1562622934603439</v>
      </c>
      <c r="AX61" s="135">
        <f>AV61*Начало!$A$3/1000</f>
        <v>-8.4126417556737607</v>
      </c>
      <c r="AY61" s="111">
        <f t="shared" si="59"/>
        <v>-28.328426189778426</v>
      </c>
      <c r="AZ61" s="89">
        <f>AW61*Начало!$H$5*1000</f>
        <v>-56.656852379556852</v>
      </c>
      <c r="BA61" s="51">
        <f t="shared" si="28"/>
        <v>1712.492188449153</v>
      </c>
      <c r="BB61" s="135">
        <f t="shared" si="29"/>
        <v>1684.1637622593746</v>
      </c>
    </row>
    <row r="62" spans="1:54" x14ac:dyDescent="0.45">
      <c r="A62" s="54">
        <v>560</v>
      </c>
      <c r="B62" s="49">
        <f>Начало!O58</f>
        <v>1.1312596725790078</v>
      </c>
      <c r="C62" s="49">
        <f>Начало!V58</f>
        <v>-7.5892493323045165E-2</v>
      </c>
      <c r="D62" s="49">
        <f>Начало!Y58</f>
        <v>0.41</v>
      </c>
      <c r="E62" s="50">
        <f>Начало!X58</f>
        <v>-0.96564938222959906</v>
      </c>
      <c r="F62" s="60">
        <f>Начало!R58*Начало!$A$3/1000</f>
        <v>-0.51512470288699574</v>
      </c>
      <c r="G62" s="65">
        <f t="shared" si="35"/>
        <v>0.46381646575739316</v>
      </c>
      <c r="H62" s="66">
        <f t="shared" si="5"/>
        <v>-1.0924002039671774</v>
      </c>
      <c r="I62" s="69">
        <f t="shared" si="64"/>
        <v>0.63883890133701149</v>
      </c>
      <c r="J62" s="70">
        <f t="shared" si="65"/>
        <v>-0.40996679386697099</v>
      </c>
      <c r="K62" s="51">
        <f t="shared" si="6"/>
        <v>1.1026553670944046</v>
      </c>
      <c r="L62" s="51">
        <f t="shared" si="7"/>
        <v>-1.5023669978341485</v>
      </c>
      <c r="M62" s="51">
        <f>K62*Начало!$A$3/1000</f>
        <v>6.6159322025664276</v>
      </c>
      <c r="N62" s="95">
        <f>L62*Начало!$A$3/1000</f>
        <v>-9.0142019870048919</v>
      </c>
      <c r="O62" s="83">
        <f t="shared" si="8"/>
        <v>162.09033896287747</v>
      </c>
      <c r="P62" s="49">
        <f>M62*Начало!$H$5*1000</f>
        <v>324.18067792575494</v>
      </c>
      <c r="Q62" s="49">
        <f t="shared" si="9"/>
        <v>162.09033896287747</v>
      </c>
      <c r="R62" s="84">
        <f t="shared" si="10"/>
        <v>324.18067792575494</v>
      </c>
      <c r="S62" s="92">
        <f t="shared" si="2"/>
        <v>0.2574701782697057</v>
      </c>
      <c r="T62" s="68">
        <f t="shared" si="11"/>
        <v>3.9562434042538792E-2</v>
      </c>
      <c r="U62" s="69">
        <f t="shared" si="143"/>
        <v>0.4638164657573931</v>
      </c>
      <c r="V62" s="70">
        <f t="shared" si="139"/>
        <v>-1.0924002039671767</v>
      </c>
      <c r="W62" s="51">
        <f t="shared" si="14"/>
        <v>0.72128664402709886</v>
      </c>
      <c r="X62" s="51">
        <f t="shared" si="15"/>
        <v>-1.0528377699246378</v>
      </c>
      <c r="Y62" s="51">
        <f>W62*Начало!$A$3/1000</f>
        <v>4.3277198641625931</v>
      </c>
      <c r="Z62" s="95">
        <f>X62*Начало!$A$3/1000</f>
        <v>-6.3170266195478266</v>
      </c>
      <c r="AA62" s="83">
        <f t="shared" si="30"/>
        <v>106.02913667198354</v>
      </c>
      <c r="AB62" s="49">
        <f>Y62*Начало!$H$5*1000</f>
        <v>212.05827334396707</v>
      </c>
      <c r="AC62" s="114">
        <f t="shared" si="16"/>
        <v>430.2098145977385</v>
      </c>
      <c r="AD62" s="115">
        <f t="shared" si="17"/>
        <v>536.23895126972207</v>
      </c>
      <c r="AE62" s="92">
        <f t="shared" ref="AE62:AF62" si="250">G17</f>
        <v>1.3268389013370123</v>
      </c>
      <c r="AF62" s="103">
        <f t="shared" si="250"/>
        <v>-0.85148210170149119</v>
      </c>
      <c r="AG62" s="32">
        <f t="shared" ref="AG62:AH62" si="251">G8</f>
        <v>5.566373391639404</v>
      </c>
      <c r="AH62" s="103">
        <f t="shared" si="251"/>
        <v>12.405353596168997</v>
      </c>
      <c r="AI62" s="51">
        <f t="shared" si="53"/>
        <v>6.8932122929764166</v>
      </c>
      <c r="AJ62" s="51">
        <f t="shared" si="54"/>
        <v>11.553871494467506</v>
      </c>
      <c r="AK62" s="51">
        <f>AI62*Начало!$A$3/1000</f>
        <v>41.359273757858503</v>
      </c>
      <c r="AL62" s="135">
        <f>AJ62*Начало!$A$3/1000</f>
        <v>69.323228966805033</v>
      </c>
      <c r="AM62" s="111">
        <f t="shared" si="55"/>
        <v>1013.3022070675332</v>
      </c>
      <c r="AN62" s="89">
        <f>AK62*Начало!$H$5*1000</f>
        <v>2026.6044141350665</v>
      </c>
      <c r="AO62" s="51">
        <f t="shared" si="21"/>
        <v>1549.5411583372552</v>
      </c>
      <c r="AP62" s="135">
        <f t="shared" si="22"/>
        <v>2562.8433654047885</v>
      </c>
      <c r="AQ62" s="92">
        <f t="shared" ref="AQ62:AR62" si="252">G44</f>
        <v>-0.54262660836059518</v>
      </c>
      <c r="AR62" s="103">
        <f t="shared" si="252"/>
        <v>-1.2093107080300531</v>
      </c>
      <c r="AS62" s="32">
        <f t="shared" ref="AS62:AT62" si="253">G35</f>
        <v>-0.12952982173029581</v>
      </c>
      <c r="AT62" s="103">
        <f t="shared" si="253"/>
        <v>-1.990333429364638E-2</v>
      </c>
      <c r="AU62" s="104">
        <f t="shared" si="57"/>
        <v>-0.67215643009089099</v>
      </c>
      <c r="AV62" s="51">
        <f t="shared" si="58"/>
        <v>-1.2292140423236995</v>
      </c>
      <c r="AW62" s="51">
        <f>AU62*Начало!$A$3/1000</f>
        <v>-4.0329385805453457</v>
      </c>
      <c r="AX62" s="135">
        <f>AV62*Начало!$A$3/1000</f>
        <v>-7.3752842539421968</v>
      </c>
      <c r="AY62" s="111">
        <f t="shared" si="59"/>
        <v>-98.806995223360971</v>
      </c>
      <c r="AZ62" s="89">
        <f>AW62*Начало!$H$5*1000</f>
        <v>-197.61399044672194</v>
      </c>
      <c r="BA62" s="51">
        <f t="shared" si="28"/>
        <v>2464.0363701814276</v>
      </c>
      <c r="BB62" s="135">
        <f t="shared" si="29"/>
        <v>2365.2293749580667</v>
      </c>
    </row>
    <row r="63" spans="1:54" x14ac:dyDescent="0.45">
      <c r="A63" s="53">
        <v>570</v>
      </c>
      <c r="B63" s="49">
        <f>Начало!O59</f>
        <v>1.1031482782402879</v>
      </c>
      <c r="C63" s="49">
        <f>Начало!V59</f>
        <v>-0.11234470437564678</v>
      </c>
      <c r="D63" s="49">
        <f>Начало!Y59</f>
        <v>0.59</v>
      </c>
      <c r="E63" s="50">
        <f>Начало!X59</f>
        <v>-0.92219775597226217</v>
      </c>
      <c r="F63" s="60">
        <f>Начало!R59*Начало!$A$3/1000</f>
        <v>-0.74359720320845335</v>
      </c>
      <c r="G63" s="65">
        <f t="shared" si="35"/>
        <v>0.65085748416176981</v>
      </c>
      <c r="H63" s="66">
        <f t="shared" si="5"/>
        <v>-1.0173208666978582</v>
      </c>
      <c r="I63" s="69">
        <f t="shared" si="64"/>
        <v>0.66961425709117017</v>
      </c>
      <c r="J63" s="70">
        <f t="shared" si="65"/>
        <v>-0.59397385198801622</v>
      </c>
      <c r="K63" s="51">
        <f t="shared" si="6"/>
        <v>1.3204717412529399</v>
      </c>
      <c r="L63" s="51">
        <f t="shared" si="7"/>
        <v>-1.6112947186858744</v>
      </c>
      <c r="M63" s="51">
        <f>K63*Начало!$A$3/1000</f>
        <v>7.9228304475176392</v>
      </c>
      <c r="N63" s="95">
        <f>L63*Начало!$A$3/1000</f>
        <v>-9.6677683121152462</v>
      </c>
      <c r="O63" s="83">
        <f t="shared" si="8"/>
        <v>194.10934596418215</v>
      </c>
      <c r="P63" s="49">
        <f>M63*Начало!$H$5*1000</f>
        <v>388.21869192836431</v>
      </c>
      <c r="Q63" s="49">
        <f t="shared" si="9"/>
        <v>194.10934596418215</v>
      </c>
      <c r="R63" s="84">
        <f t="shared" si="10"/>
        <v>388.21869192836431</v>
      </c>
      <c r="S63" s="92">
        <f t="shared" si="2"/>
        <v>0.17094827533336149</v>
      </c>
      <c r="T63" s="68">
        <f t="shared" si="11"/>
        <v>7.3294181853697557E-2</v>
      </c>
      <c r="U63" s="69">
        <f t="shared" si="143"/>
        <v>0.65085748416176969</v>
      </c>
      <c r="V63" s="70">
        <f t="shared" si="139"/>
        <v>-1.0173208666978579</v>
      </c>
      <c r="W63" s="51">
        <f t="shared" si="14"/>
        <v>0.82180575949513113</v>
      </c>
      <c r="X63" s="51">
        <f t="shared" si="15"/>
        <v>-0.94402668484416041</v>
      </c>
      <c r="Y63" s="51">
        <f>W63*Начало!$A$3/1000</f>
        <v>4.9308345569707868</v>
      </c>
      <c r="Z63" s="95">
        <f>X63*Начало!$A$3/1000</f>
        <v>-5.6641601090649631</v>
      </c>
      <c r="AA63" s="83">
        <f t="shared" si="30"/>
        <v>120.80544664578429</v>
      </c>
      <c r="AB63" s="49">
        <f>Y63*Начало!$H$5*1000</f>
        <v>241.61089329156857</v>
      </c>
      <c r="AC63" s="114">
        <f t="shared" si="16"/>
        <v>509.02413857414859</v>
      </c>
      <c r="AD63" s="115">
        <f t="shared" si="17"/>
        <v>629.82958521993282</v>
      </c>
      <c r="AE63" s="92">
        <f t="shared" ref="AE63:AF63" si="254">G18</f>
        <v>1.1636142570911705</v>
      </c>
      <c r="AF63" s="103">
        <f t="shared" si="254"/>
        <v>-1.0321710375687454</v>
      </c>
      <c r="AG63" s="32">
        <f t="shared" ref="AG63:AH63" si="255">G9</f>
        <v>4.3311005498770809</v>
      </c>
      <c r="AH63" s="103">
        <f t="shared" si="255"/>
        <v>5.9450084696436143</v>
      </c>
      <c r="AI63" s="51">
        <f t="shared" si="53"/>
        <v>5.4947148069682514</v>
      </c>
      <c r="AJ63" s="51">
        <f t="shared" si="54"/>
        <v>4.9128374320748689</v>
      </c>
      <c r="AK63" s="51">
        <f>AI63*Начало!$A$3/1000</f>
        <v>32.96828884180951</v>
      </c>
      <c r="AL63" s="135">
        <f>AJ63*Начало!$A$3/1000</f>
        <v>29.477024592449212</v>
      </c>
      <c r="AM63" s="111">
        <f t="shared" si="55"/>
        <v>807.72307662433309</v>
      </c>
      <c r="AN63" s="89">
        <f>AK63*Начало!$H$5*1000</f>
        <v>1615.4461532486662</v>
      </c>
      <c r="AO63" s="51">
        <f t="shared" si="21"/>
        <v>1437.5526618442659</v>
      </c>
      <c r="AP63" s="135">
        <f t="shared" si="22"/>
        <v>2245.2757384685992</v>
      </c>
      <c r="AQ63" s="92">
        <f t="shared" ref="AQ63:AR63" si="256">G45</f>
        <v>-0.68389945012291853</v>
      </c>
      <c r="AR63" s="103">
        <f t="shared" si="256"/>
        <v>-0.9387424689276147</v>
      </c>
      <c r="AS63" s="32">
        <f t="shared" ref="AS63:AT63" si="257">G36</f>
        <v>-0.32305172466663995</v>
      </c>
      <c r="AT63" s="103">
        <f t="shared" si="257"/>
        <v>-0.13850863256557525</v>
      </c>
      <c r="AU63" s="104">
        <f t="shared" si="57"/>
        <v>-1.0069511747895585</v>
      </c>
      <c r="AV63" s="51">
        <f t="shared" si="58"/>
        <v>-1.07725110149319</v>
      </c>
      <c r="AW63" s="51">
        <f>AU63*Начало!$A$3/1000</f>
        <v>-6.0417070487373516</v>
      </c>
      <c r="AX63" s="135">
        <f>AV63*Начало!$A$3/1000</f>
        <v>-6.4635066089591398</v>
      </c>
      <c r="AY63" s="111">
        <f t="shared" si="59"/>
        <v>-148.02182269406512</v>
      </c>
      <c r="AZ63" s="89">
        <f>AW63*Начало!$H$5*1000</f>
        <v>-296.04364538813024</v>
      </c>
      <c r="BA63" s="51">
        <f t="shared" si="28"/>
        <v>2097.2539157745341</v>
      </c>
      <c r="BB63" s="135">
        <f t="shared" si="29"/>
        <v>1949.232093080469</v>
      </c>
    </row>
    <row r="64" spans="1:54" x14ac:dyDescent="0.45">
      <c r="A64" s="54">
        <v>580</v>
      </c>
      <c r="B64" s="49">
        <f>Начало!O60</f>
        <v>1.0661063552645165</v>
      </c>
      <c r="C64" s="49">
        <f>Начало!V60</f>
        <v>-0.14695387115198888</v>
      </c>
      <c r="D64" s="49">
        <f>Начало!Y60</f>
        <v>0.75</v>
      </c>
      <c r="E64" s="50">
        <f>Начало!X60</f>
        <v>-0.86050457069094832</v>
      </c>
      <c r="F64" s="60">
        <f>Начало!R60*Начало!$A$3/1000</f>
        <v>-0.94001073579514949</v>
      </c>
      <c r="G64" s="65">
        <f t="shared" si="35"/>
        <v>0.79957976644838735</v>
      </c>
      <c r="H64" s="66">
        <f t="shared" si="5"/>
        <v>-0.91738939154778443</v>
      </c>
      <c r="I64" s="69">
        <f t="shared" si="64"/>
        <v>0.62977585080339182</v>
      </c>
      <c r="J64" s="70">
        <f t="shared" si="65"/>
        <v>-0.76760693614065534</v>
      </c>
      <c r="K64" s="51">
        <f t="shared" si="6"/>
        <v>1.4293556172517792</v>
      </c>
      <c r="L64" s="51">
        <f t="shared" si="7"/>
        <v>-1.6849963276884399</v>
      </c>
      <c r="M64" s="51">
        <f>K64*Начало!$A$3/1000</f>
        <v>8.5761337035106759</v>
      </c>
      <c r="N64" s="95">
        <f>L64*Начало!$A$3/1000</f>
        <v>-10.109977966130639</v>
      </c>
      <c r="O64" s="83">
        <f t="shared" si="8"/>
        <v>210.11527573601157</v>
      </c>
      <c r="P64" s="49">
        <f>M64*Начало!$H$5*1000</f>
        <v>420.23055147202314</v>
      </c>
      <c r="Q64" s="49">
        <f t="shared" si="9"/>
        <v>210.11527573601157</v>
      </c>
      <c r="R64" s="84">
        <f t="shared" si="10"/>
        <v>420.23055147202314</v>
      </c>
      <c r="S64" s="92">
        <f t="shared" si="2"/>
        <v>0.19512592468761042</v>
      </c>
      <c r="T64" s="68">
        <f t="shared" si="11"/>
        <v>0.1541209749377826</v>
      </c>
      <c r="U64" s="69">
        <f t="shared" si="143"/>
        <v>0.79207976644838751</v>
      </c>
      <c r="V64" s="70">
        <f t="shared" si="139"/>
        <v>-0.90878434584087542</v>
      </c>
      <c r="W64" s="51">
        <f t="shared" si="14"/>
        <v>0.98720569113599788</v>
      </c>
      <c r="X64" s="51">
        <f t="shared" si="15"/>
        <v>-0.75466337090309277</v>
      </c>
      <c r="Y64" s="51">
        <f>W64*Начало!$A$3/1000</f>
        <v>5.9232341468159877</v>
      </c>
      <c r="Z64" s="95">
        <f>X64*Начало!$A$3/1000</f>
        <v>-4.527980225418557</v>
      </c>
      <c r="AA64" s="83">
        <f t="shared" si="30"/>
        <v>145.1192365969917</v>
      </c>
      <c r="AB64" s="49">
        <f>Y64*Начало!$H$5*1000</f>
        <v>290.2384731939834</v>
      </c>
      <c r="AC64" s="114">
        <f t="shared" si="16"/>
        <v>565.34978806901483</v>
      </c>
      <c r="AD64" s="115">
        <f t="shared" si="17"/>
        <v>710.46902466600659</v>
      </c>
      <c r="AE64" s="92">
        <f t="shared" ref="AE64:AF64" si="258">G19</f>
        <v>1.0137758508033918</v>
      </c>
      <c r="AF64" s="103">
        <f t="shared" si="258"/>
        <v>-1.2356481655748912</v>
      </c>
      <c r="AG64" s="32">
        <f t="shared" ref="AG64:AH64" si="259">G10</f>
        <v>3.4537384653980938</v>
      </c>
      <c r="AH64" s="103">
        <f t="shared" si="259"/>
        <v>3.0926354444836681</v>
      </c>
      <c r="AI64" s="51">
        <f t="shared" si="53"/>
        <v>4.4675143162014859</v>
      </c>
      <c r="AJ64" s="51">
        <f t="shared" si="54"/>
        <v>1.8569872789087769</v>
      </c>
      <c r="AK64" s="51">
        <f>AI64*Начало!$A$3/1000</f>
        <v>26.805085897208915</v>
      </c>
      <c r="AL64" s="135">
        <f>AJ64*Начало!$A$3/1000</f>
        <v>11.141923673452663</v>
      </c>
      <c r="AM64" s="111">
        <f t="shared" si="55"/>
        <v>656.72460448161837</v>
      </c>
      <c r="AN64" s="89">
        <f>AK64*Начало!$H$5*1000</f>
        <v>1313.4492089632367</v>
      </c>
      <c r="AO64" s="51">
        <f t="shared" si="21"/>
        <v>1367.193629147625</v>
      </c>
      <c r="AP64" s="135">
        <f t="shared" si="22"/>
        <v>2023.9182336292433</v>
      </c>
      <c r="AQ64" s="92">
        <f t="shared" ref="AQ64:AR64" si="260">G46</f>
        <v>-0.70876153460190638</v>
      </c>
      <c r="AR64" s="103">
        <f t="shared" si="260"/>
        <v>-0.63465750680222421</v>
      </c>
      <c r="AS64" s="32">
        <f t="shared" ref="AS64:AT64" si="261">G37</f>
        <v>-0.44487407531238893</v>
      </c>
      <c r="AT64" s="103">
        <f t="shared" si="261"/>
        <v>-0.35138552871156919</v>
      </c>
      <c r="AU64" s="104">
        <f t="shared" si="57"/>
        <v>-1.1536356099142953</v>
      </c>
      <c r="AV64" s="51">
        <f t="shared" si="58"/>
        <v>-0.98604303551379346</v>
      </c>
      <c r="AW64" s="51">
        <f>AU64*Начало!$A$3/1000</f>
        <v>-6.9218136594857711</v>
      </c>
      <c r="AX64" s="135">
        <f>AV64*Начало!$A$3/1000</f>
        <v>-5.9162582130827603</v>
      </c>
      <c r="AY64" s="111">
        <f t="shared" si="59"/>
        <v>-169.5844346574014</v>
      </c>
      <c r="AZ64" s="89">
        <f>AW64*Начало!$H$5*1000</f>
        <v>-339.16886931480281</v>
      </c>
      <c r="BA64" s="51">
        <f t="shared" si="28"/>
        <v>1854.333798971842</v>
      </c>
      <c r="BB64" s="135">
        <f t="shared" si="29"/>
        <v>1684.7493643144405</v>
      </c>
    </row>
    <row r="65" spans="1:54" x14ac:dyDescent="0.45">
      <c r="A65" s="54">
        <v>590</v>
      </c>
      <c r="B65" s="49">
        <f>Начало!O61</f>
        <v>1.0040247668802995</v>
      </c>
      <c r="C65" s="49">
        <f>Начало!V61</f>
        <v>-0.17920775650854195</v>
      </c>
      <c r="D65" s="49">
        <f>Начало!Y61</f>
        <v>0.83</v>
      </c>
      <c r="E65" s="50">
        <f>Начало!X61</f>
        <v>-0.78006871572372627</v>
      </c>
      <c r="F65" s="60">
        <f>Начало!R61*Начало!$A$3/1000</f>
        <v>-1.079574155709782</v>
      </c>
      <c r="G65" s="65">
        <f t="shared" si="35"/>
        <v>0.83334055651064853</v>
      </c>
      <c r="H65" s="66">
        <f t="shared" si="5"/>
        <v>-0.78320831045512895</v>
      </c>
      <c r="I65" s="69">
        <f t="shared" si="64"/>
        <v>0.54917530473754883</v>
      </c>
      <c r="J65" s="70">
        <f t="shared" si="65"/>
        <v>-0.90878434584087586</v>
      </c>
      <c r="K65" s="51">
        <f t="shared" si="6"/>
        <v>1.3825158612481974</v>
      </c>
      <c r="L65" s="51">
        <f t="shared" si="7"/>
        <v>-1.6919926562960048</v>
      </c>
      <c r="M65" s="51">
        <f>K65*Начало!$A$3/1000</f>
        <v>8.2950951674891833</v>
      </c>
      <c r="N65" s="95">
        <f>L65*Начало!$A$3/1000</f>
        <v>-10.151955937776028</v>
      </c>
      <c r="O65" s="83">
        <f t="shared" si="8"/>
        <v>203.22983160348502</v>
      </c>
      <c r="P65" s="49">
        <f>M65*Начало!$H$5*1000</f>
        <v>406.45966320697005</v>
      </c>
      <c r="Q65" s="49">
        <f t="shared" si="9"/>
        <v>203.22983160348502</v>
      </c>
      <c r="R65" s="84">
        <f t="shared" si="10"/>
        <v>406.45966320697005</v>
      </c>
      <c r="S65" s="92">
        <f t="shared" si="2"/>
        <v>0.34059200267601131</v>
      </c>
      <c r="T65" s="68">
        <f t="shared" si="11"/>
        <v>0.43987739807298792</v>
      </c>
      <c r="U65" s="69">
        <f t="shared" si="143"/>
        <v>0.81674055651064859</v>
      </c>
      <c r="V65" s="70">
        <f t="shared" si="139"/>
        <v>-0.76760693614065523</v>
      </c>
      <c r="W65" s="51">
        <f t="shared" si="14"/>
        <v>1.1573325591866599</v>
      </c>
      <c r="X65" s="51">
        <f t="shared" si="15"/>
        <v>-0.3277295380676673</v>
      </c>
      <c r="Y65" s="51">
        <f>W65*Начало!$A$3/1000</f>
        <v>6.9439953551199594</v>
      </c>
      <c r="Z65" s="95">
        <f>X65*Начало!$A$3/1000</f>
        <v>-1.9663772284060037</v>
      </c>
      <c r="AA65" s="83">
        <f t="shared" si="30"/>
        <v>170.12788620043901</v>
      </c>
      <c r="AB65" s="49">
        <f>Y65*Начало!$H$5*1000</f>
        <v>340.25577240087802</v>
      </c>
      <c r="AC65" s="114">
        <f t="shared" si="16"/>
        <v>576.58754940740903</v>
      </c>
      <c r="AD65" s="115">
        <f t="shared" si="17"/>
        <v>746.71543560784812</v>
      </c>
      <c r="AE65" s="92">
        <f t="shared" ref="AE65:AF65" si="262">G20</f>
        <v>0.83517530473754864</v>
      </c>
      <c r="AF65" s="103">
        <f t="shared" si="262"/>
        <v>-1.3820618597208969</v>
      </c>
      <c r="AG65" s="32">
        <f t="shared" ref="AG65:AH65" si="263">G11</f>
        <v>2.7430539335792457</v>
      </c>
      <c r="AH65" s="103">
        <f t="shared" si="263"/>
        <v>1.670640485885839</v>
      </c>
      <c r="AI65" s="51">
        <f t="shared" si="53"/>
        <v>3.5782292383167942</v>
      </c>
      <c r="AJ65" s="51">
        <f t="shared" si="54"/>
        <v>0.28857862616494212</v>
      </c>
      <c r="AK65" s="51">
        <f>AI65*Начало!$A$3/1000</f>
        <v>21.469375429900762</v>
      </c>
      <c r="AL65" s="135">
        <f>AJ65*Начало!$A$3/1000</f>
        <v>1.7314717569896527</v>
      </c>
      <c r="AM65" s="111">
        <f t="shared" si="55"/>
        <v>525.99969803256863</v>
      </c>
      <c r="AN65" s="89">
        <f>AK65*Начало!$H$5*1000</f>
        <v>1051.9993960651373</v>
      </c>
      <c r="AO65" s="51">
        <f t="shared" si="21"/>
        <v>1272.7151336404168</v>
      </c>
      <c r="AP65" s="135">
        <f t="shared" si="22"/>
        <v>1798.7148316729854</v>
      </c>
      <c r="AQ65" s="92">
        <f t="shared" ref="AQ65:AR65" si="264">G47</f>
        <v>-0.57694606642075508</v>
      </c>
      <c r="AR65" s="103">
        <f t="shared" si="264"/>
        <v>-0.35138552871156992</v>
      </c>
      <c r="AS65" s="32">
        <f t="shared" ref="AS65:AT65" si="265">G38</f>
        <v>-0.4914079973239881</v>
      </c>
      <c r="AT65" s="103">
        <f t="shared" si="265"/>
        <v>-0.63465750680222344</v>
      </c>
      <c r="AU65" s="104">
        <f t="shared" si="57"/>
        <v>-1.0683540637447431</v>
      </c>
      <c r="AV65" s="51">
        <f t="shared" si="58"/>
        <v>-0.98604303551379335</v>
      </c>
      <c r="AW65" s="51">
        <f>AU65*Начало!$A$3/1000</f>
        <v>-6.4101243824684584</v>
      </c>
      <c r="AX65" s="135">
        <f>AV65*Начало!$A$3/1000</f>
        <v>-5.9162582130827603</v>
      </c>
      <c r="AY65" s="111">
        <f t="shared" si="59"/>
        <v>-157.04804737047724</v>
      </c>
      <c r="AZ65" s="89">
        <f>AW65*Начало!$H$5*1000</f>
        <v>-314.09609474095447</v>
      </c>
      <c r="BA65" s="51">
        <f t="shared" si="28"/>
        <v>1641.6667843025082</v>
      </c>
      <c r="BB65" s="135">
        <f t="shared" si="29"/>
        <v>1484.618736932031</v>
      </c>
    </row>
    <row r="66" spans="1:54" x14ac:dyDescent="0.45">
      <c r="A66" s="53">
        <v>600</v>
      </c>
      <c r="B66" s="49">
        <f>Начало!O62</f>
        <v>0.9110713909094349</v>
      </c>
      <c r="C66" s="49">
        <f>Начало!V62</f>
        <v>-0.2010905402047421</v>
      </c>
      <c r="D66" s="49">
        <f>Начало!Y62</f>
        <v>0.96</v>
      </c>
      <c r="E66" s="50">
        <f>Начало!X62</f>
        <v>-0.67414951627804187</v>
      </c>
      <c r="F66" s="60">
        <f>Начало!R62*Начало!$A$3/1000</f>
        <v>-1.0992470289783842</v>
      </c>
      <c r="G66" s="65">
        <f t="shared" si="35"/>
        <v>0.87462853527305751</v>
      </c>
      <c r="H66" s="66">
        <f t="shared" si="5"/>
        <v>-0.61419833747635832</v>
      </c>
      <c r="I66" s="69">
        <f t="shared" si="64"/>
        <v>0.43022782851371222</v>
      </c>
      <c r="J66" s="70">
        <f t="shared" si="65"/>
        <v>-1.0173208666978577</v>
      </c>
      <c r="K66" s="51">
        <f t="shared" si="6"/>
        <v>1.3048563637867696</v>
      </c>
      <c r="L66" s="51">
        <f t="shared" si="7"/>
        <v>-1.6315192041742161</v>
      </c>
      <c r="M66" s="51">
        <f>K66*Начало!$A$3/1000</f>
        <v>7.8291381827206177</v>
      </c>
      <c r="N66" s="95">
        <f>L66*Начало!$A$3/1000</f>
        <v>-9.7891152250452969</v>
      </c>
      <c r="O66" s="83">
        <f t="shared" si="8"/>
        <v>191.81388547665514</v>
      </c>
      <c r="P66" s="49">
        <f>M66*Начало!$H$5*1000</f>
        <v>383.62777095331029</v>
      </c>
      <c r="Q66" s="49">
        <f t="shared" si="9"/>
        <v>191.81388547665514</v>
      </c>
      <c r="R66" s="84">
        <f t="shared" si="10"/>
        <v>383.62777095331029</v>
      </c>
      <c r="S66" s="92">
        <f t="shared" si="2"/>
        <v>0.75693087195264686</v>
      </c>
      <c r="T66" s="68">
        <f t="shared" si="11"/>
        <v>1.571801991021893</v>
      </c>
      <c r="U66" s="69">
        <f t="shared" si="143"/>
        <v>0.84582853527305801</v>
      </c>
      <c r="V66" s="70">
        <f t="shared" si="139"/>
        <v>-0.59397385198801855</v>
      </c>
      <c r="W66" s="51">
        <f t="shared" si="14"/>
        <v>1.602759407225705</v>
      </c>
      <c r="X66" s="51">
        <f t="shared" si="15"/>
        <v>0.97782813903387444</v>
      </c>
      <c r="Y66" s="51">
        <f>W66*Начало!$A$3/1000</f>
        <v>9.616556443354229</v>
      </c>
      <c r="Z66" s="95">
        <f>X66*Начало!$A$3/1000</f>
        <v>5.8669688342032469</v>
      </c>
      <c r="AA66" s="83">
        <f t="shared" si="30"/>
        <v>235.60563286217862</v>
      </c>
      <c r="AB66" s="49">
        <f>Y66*Начало!$H$5*1000</f>
        <v>471.21126572435725</v>
      </c>
      <c r="AC66" s="114">
        <f t="shared" si="16"/>
        <v>619.23340381548894</v>
      </c>
      <c r="AD66" s="115">
        <f t="shared" si="17"/>
        <v>854.83903667766754</v>
      </c>
      <c r="AE66" s="92">
        <f t="shared" ref="AE66:AF66" si="266">G21</f>
        <v>0.62522782851371228</v>
      </c>
      <c r="AF66" s="103">
        <f t="shared" si="266"/>
        <v>-1.4784197446839891</v>
      </c>
      <c r="AG66" s="32">
        <f t="shared" ref="AG66:AH66" si="267">G12</f>
        <v>2.1839346635789809</v>
      </c>
      <c r="AH66" s="103">
        <f t="shared" si="267"/>
        <v>0.74128767348371005</v>
      </c>
      <c r="AI66" s="51">
        <f t="shared" si="53"/>
        <v>2.8091624920926934</v>
      </c>
      <c r="AJ66" s="51">
        <f t="shared" si="54"/>
        <v>-0.73713207120027902</v>
      </c>
      <c r="AK66" s="51">
        <f>AI66*Начало!$A$3/1000</f>
        <v>16.854974952556159</v>
      </c>
      <c r="AL66" s="135">
        <f>AJ66*Начало!$A$3/1000</f>
        <v>-4.4227924272016743</v>
      </c>
      <c r="AM66" s="111">
        <f t="shared" si="55"/>
        <v>412.94688633762587</v>
      </c>
      <c r="AN66" s="89">
        <f>AK66*Начало!$H$5*1000</f>
        <v>825.89377267525174</v>
      </c>
      <c r="AO66" s="51">
        <f t="shared" si="21"/>
        <v>1267.7859230152935</v>
      </c>
      <c r="AP66" s="135">
        <f t="shared" si="22"/>
        <v>1680.7328093529193</v>
      </c>
      <c r="AQ66" s="92">
        <f t="shared" ref="AQ66:AR66" si="268">G48</f>
        <v>-0.40806533642101822</v>
      </c>
      <c r="AR66" s="103">
        <f t="shared" si="268"/>
        <v>-0.13850863256557489</v>
      </c>
      <c r="AS66" s="32">
        <f t="shared" ref="AS66:AT66" si="269">G39</f>
        <v>-0.45206912804735278</v>
      </c>
      <c r="AT66" s="103">
        <f t="shared" si="269"/>
        <v>-0.93874246892761415</v>
      </c>
      <c r="AU66" s="104">
        <f t="shared" si="57"/>
        <v>-0.86013446446837105</v>
      </c>
      <c r="AV66" s="51">
        <f t="shared" si="58"/>
        <v>-1.0772511014931889</v>
      </c>
      <c r="AW66" s="51">
        <f>AU66*Начало!$A$3/1000</f>
        <v>-5.1608067868102259</v>
      </c>
      <c r="AX66" s="135">
        <f>AV66*Начало!$A$3/1000</f>
        <v>-6.4635066089591335</v>
      </c>
      <c r="AY66" s="111">
        <f t="shared" si="59"/>
        <v>-126.43976627685055</v>
      </c>
      <c r="AZ66" s="89">
        <f>AW66*Начало!$H$5*1000</f>
        <v>-252.8795325537011</v>
      </c>
      <c r="BA66" s="51">
        <f t="shared" si="28"/>
        <v>1554.2930430760687</v>
      </c>
      <c r="BB66" s="135">
        <f t="shared" si="29"/>
        <v>1427.8532767992183</v>
      </c>
    </row>
    <row r="67" spans="1:54" x14ac:dyDescent="0.45">
      <c r="A67" s="54">
        <v>610</v>
      </c>
      <c r="B67" s="49">
        <f>Начало!O63</f>
        <v>0.78283593178722355</v>
      </c>
      <c r="C67" s="49">
        <f>Начало!V63</f>
        <v>-0.21931541285478079</v>
      </c>
      <c r="D67" s="49">
        <f>Начало!Y63</f>
        <v>1.01</v>
      </c>
      <c r="E67" s="50">
        <f>Начало!X63</f>
        <v>-0.54810921840992111</v>
      </c>
      <c r="F67" s="60">
        <f>Начало!R63*Начало!$A$3/1000</f>
        <v>-1.0301279134648316</v>
      </c>
      <c r="G67" s="65">
        <f t="shared" si="35"/>
        <v>0.79066429110509584</v>
      </c>
      <c r="H67" s="66">
        <f t="shared" si="5"/>
        <v>-0.42907959071509744</v>
      </c>
      <c r="I67" s="69">
        <f t="shared" si="64"/>
        <v>0.29412751487054201</v>
      </c>
      <c r="J67" s="70">
        <f t="shared" si="65"/>
        <v>-1.092400203967177</v>
      </c>
      <c r="K67" s="51">
        <f t="shared" si="6"/>
        <v>1.0847918059756378</v>
      </c>
      <c r="L67" s="51">
        <f t="shared" si="7"/>
        <v>-1.5214797946822745</v>
      </c>
      <c r="M67" s="51">
        <f>K67*Начало!$A$3/1000</f>
        <v>6.5087508358538271</v>
      </c>
      <c r="N67" s="95">
        <f>L67*Начало!$A$3/1000</f>
        <v>-9.1288787680936476</v>
      </c>
      <c r="O67" s="83">
        <f t="shared" si="8"/>
        <v>159.46439547841877</v>
      </c>
      <c r="P67" s="49">
        <f>M67*Начало!$H$5*1000</f>
        <v>318.92879095683753</v>
      </c>
      <c r="Q67" s="49">
        <f t="shared" si="9"/>
        <v>159.46439547841877</v>
      </c>
      <c r="R67" s="84">
        <f t="shared" si="10"/>
        <v>318.92879095683753</v>
      </c>
      <c r="S67" s="92">
        <f t="shared" si="2"/>
        <v>1.0078953215274276</v>
      </c>
      <c r="T67" s="68">
        <f t="shared" si="11"/>
        <v>3.5421157605494811</v>
      </c>
      <c r="U67" s="69">
        <f t="shared" si="143"/>
        <v>0.75026429110509552</v>
      </c>
      <c r="V67" s="70">
        <f t="shared" si="139"/>
        <v>-0.40715522197870024</v>
      </c>
      <c r="W67" s="51">
        <f t="shared" si="14"/>
        <v>1.758159612632523</v>
      </c>
      <c r="X67" s="51">
        <f t="shared" si="15"/>
        <v>3.1349605385707808</v>
      </c>
      <c r="Y67" s="51">
        <f>W67*Начало!$A$3/1000</f>
        <v>10.548957675795139</v>
      </c>
      <c r="Z67" s="95">
        <f>X67*Начало!$A$3/1000</f>
        <v>18.809763231424682</v>
      </c>
      <c r="AA67" s="83">
        <f t="shared" si="30"/>
        <v>258.4494630569809</v>
      </c>
      <c r="AB67" s="49">
        <f>Y67*Начало!$H$5*1000</f>
        <v>516.89892611396181</v>
      </c>
      <c r="AC67" s="114">
        <f t="shared" si="16"/>
        <v>577.37825401381838</v>
      </c>
      <c r="AD67" s="115">
        <f t="shared" si="17"/>
        <v>835.82771707079928</v>
      </c>
      <c r="AE67" s="92">
        <f t="shared" ref="AE67:AF67" si="270">G22</f>
        <v>0.411127514870542</v>
      </c>
      <c r="AF67" s="103">
        <f t="shared" si="270"/>
        <v>-1.5269424259704962</v>
      </c>
      <c r="AG67" s="32">
        <f t="shared" ref="AG67:AH67" si="271">G13</f>
        <v>1.8678777675027924</v>
      </c>
      <c r="AH67" s="103">
        <f t="shared" si="271"/>
        <v>0.25138873295153141</v>
      </c>
      <c r="AI67" s="51">
        <f t="shared" si="53"/>
        <v>2.2790052823733342</v>
      </c>
      <c r="AJ67" s="51">
        <f t="shared" si="54"/>
        <v>-1.2755536930189648</v>
      </c>
      <c r="AK67" s="51">
        <f>AI67*Начало!$A$3/1000</f>
        <v>13.674031694240005</v>
      </c>
      <c r="AL67" s="135">
        <f>AJ67*Начало!$A$3/1000</f>
        <v>-7.6533221581137889</v>
      </c>
      <c r="AM67" s="111">
        <f t="shared" si="55"/>
        <v>335.01377650888014</v>
      </c>
      <c r="AN67" s="89">
        <f>AK67*Начало!$H$5*1000</f>
        <v>670.02755301776028</v>
      </c>
      <c r="AO67" s="51">
        <f t="shared" si="21"/>
        <v>1170.8414935796795</v>
      </c>
      <c r="AP67" s="135">
        <f t="shared" si="22"/>
        <v>1505.8552700885596</v>
      </c>
      <c r="AQ67" s="92">
        <f t="shared" ref="AQ67:AR67" si="272">G49</f>
        <v>-0.15212223249720738</v>
      </c>
      <c r="AR67" s="103">
        <f t="shared" si="272"/>
        <v>-2.0473403531301469E-2</v>
      </c>
      <c r="AS67" s="32">
        <f t="shared" ref="AS67:AT67" si="273">G40</f>
        <v>-0.34410467847257259</v>
      </c>
      <c r="AT67" s="103">
        <f t="shared" si="273"/>
        <v>-1.2093107080300534</v>
      </c>
      <c r="AU67" s="104">
        <f t="shared" si="57"/>
        <v>-0.49622691096978</v>
      </c>
      <c r="AV67" s="51">
        <f t="shared" si="58"/>
        <v>-1.2297841115613548</v>
      </c>
      <c r="AW67" s="51">
        <f>AU67*Начало!$A$3/1000</f>
        <v>-2.9773614658186798</v>
      </c>
      <c r="AX67" s="135">
        <f>AV67*Начало!$A$3/1000</f>
        <v>-7.3787046693681289</v>
      </c>
      <c r="AY67" s="111">
        <f t="shared" si="59"/>
        <v>-72.945355912557659</v>
      </c>
      <c r="AZ67" s="89">
        <f>AW67*Начало!$H$5*1000</f>
        <v>-145.89071182511532</v>
      </c>
      <c r="BA67" s="51">
        <f t="shared" si="28"/>
        <v>1432.9099141760018</v>
      </c>
      <c r="BB67" s="135">
        <f t="shared" si="29"/>
        <v>1359.9645582634444</v>
      </c>
    </row>
    <row r="68" spans="1:54" ht="14.65" thickBot="1" x14ac:dyDescent="0.5">
      <c r="A68" s="54">
        <v>620</v>
      </c>
      <c r="B68" s="49">
        <f>Начало!O64</f>
        <v>0.61737317732230124</v>
      </c>
      <c r="C68" s="49">
        <f>Начало!V64</f>
        <v>-0.23344334665950645</v>
      </c>
      <c r="D68" s="49">
        <f>Начало!Y64</f>
        <v>1.02</v>
      </c>
      <c r="E68" s="50">
        <f>Начало!X64</f>
        <v>-0.40354499534632898</v>
      </c>
      <c r="F68" s="60">
        <f>Начало!R64*Начало!$A$3/1000</f>
        <v>-0.86472996391158552</v>
      </c>
      <c r="G68" s="65">
        <f t="shared" si="35"/>
        <v>0.62972064086874724</v>
      </c>
      <c r="H68" s="66">
        <f t="shared" si="5"/>
        <v>-0.24913785596947638</v>
      </c>
      <c r="I68" s="69">
        <f t="shared" si="64"/>
        <v>0.14894513587915276</v>
      </c>
      <c r="J68" s="70">
        <f t="shared" si="65"/>
        <v>-1.1359338496834019</v>
      </c>
      <c r="K68" s="51">
        <f t="shared" si="6"/>
        <v>0.77866577674789994</v>
      </c>
      <c r="L68" s="51">
        <f t="shared" si="7"/>
        <v>-1.3850717056528783</v>
      </c>
      <c r="M68" s="51">
        <f>K68*Начало!$A$3/1000</f>
        <v>4.6719946604873996</v>
      </c>
      <c r="N68" s="95">
        <f>L68*Начало!$A$3/1000</f>
        <v>-8.3104302339172698</v>
      </c>
      <c r="O68" s="83">
        <f t="shared" si="8"/>
        <v>114.46386918194129</v>
      </c>
      <c r="P68" s="49">
        <f>M68*Начало!$H$5*1000</f>
        <v>228.92773836388258</v>
      </c>
      <c r="Q68" s="49">
        <f t="shared" si="9"/>
        <v>114.46386918194129</v>
      </c>
      <c r="R68" s="84">
        <f t="shared" si="10"/>
        <v>228.92773836388258</v>
      </c>
      <c r="S68" s="92">
        <f t="shared" ref="S68" si="274">G77</f>
        <v>0.77650810917322199</v>
      </c>
      <c r="T68" s="68">
        <f t="shared" ref="T68" si="275">H77</f>
        <v>5.8427290337855533</v>
      </c>
      <c r="U68" s="69">
        <f t="shared" si="143"/>
        <v>0.57872064086874697</v>
      </c>
      <c r="V68" s="70">
        <f t="shared" si="139"/>
        <v>-0.22896060620215972</v>
      </c>
      <c r="W68" s="51">
        <f t="shared" si="14"/>
        <v>1.3552287500419689</v>
      </c>
      <c r="X68" s="51">
        <f t="shared" si="15"/>
        <v>5.6137684275833939</v>
      </c>
      <c r="Y68" s="51">
        <f>W68*Начало!$A$3/1000</f>
        <v>8.1313725002518122</v>
      </c>
      <c r="Z68" s="95">
        <f>X68*Начало!$A$3/1000</f>
        <v>33.682610565500362</v>
      </c>
      <c r="AA68" s="83">
        <f t="shared" si="30"/>
        <v>199.21862625616942</v>
      </c>
      <c r="AB68" s="49">
        <f>Y68*Начало!$H$5*1000</f>
        <v>398.43725251233883</v>
      </c>
      <c r="AC68" s="114">
        <f t="shared" si="16"/>
        <v>428.146364620052</v>
      </c>
      <c r="AD68" s="115">
        <f t="shared" si="17"/>
        <v>627.36499087622144</v>
      </c>
      <c r="AE68" s="92">
        <f t="shared" ref="AE68:AF68" si="276">G23</f>
        <v>0.18794513587915274</v>
      </c>
      <c r="AF68" s="103">
        <f t="shared" si="276"/>
        <v>-1.4333683370613366</v>
      </c>
      <c r="AG68" s="32">
        <f t="shared" ref="AG68:AH68" si="277">G14</f>
        <v>1.6460308210280044</v>
      </c>
      <c r="AH68" s="103">
        <f t="shared" si="277"/>
        <v>-9.0771563824932705E-2</v>
      </c>
      <c r="AI68" s="51">
        <f t="shared" si="53"/>
        <v>1.8339759569071572</v>
      </c>
      <c r="AJ68" s="51">
        <f t="shared" si="54"/>
        <v>-1.5241399008862693</v>
      </c>
      <c r="AK68" s="51">
        <f>AI68*Начало!$A$3/1000</f>
        <v>11.003855741442944</v>
      </c>
      <c r="AL68" s="135">
        <f>AJ68*Начало!$A$3/1000</f>
        <v>-9.144839405317617</v>
      </c>
      <c r="AM68" s="111">
        <f t="shared" si="55"/>
        <v>269.59446566535217</v>
      </c>
      <c r="AN68" s="89">
        <f>AK68*Начало!$H$5*1000</f>
        <v>539.18893133070435</v>
      </c>
      <c r="AO68" s="51">
        <f t="shared" si="21"/>
        <v>896.95945654157367</v>
      </c>
      <c r="AP68" s="135">
        <f t="shared" si="22"/>
        <v>1166.5539222069258</v>
      </c>
      <c r="AQ68" s="92">
        <f t="shared" ref="AQ68:AR68" si="278">G50</f>
        <v>0.11603082102800465</v>
      </c>
      <c r="AR68" s="103">
        <f t="shared" si="278"/>
        <v>-6.3986038062307177E-3</v>
      </c>
      <c r="AS68" s="32">
        <f t="shared" ref="AS68:AT68" si="279">G41</f>
        <v>-0.185491890826778</v>
      </c>
      <c r="AT68" s="103">
        <f t="shared" si="279"/>
        <v>-1.395708355472729</v>
      </c>
      <c r="AU68" s="104">
        <f t="shared" si="57"/>
        <v>-6.9461069798773353E-2</v>
      </c>
      <c r="AV68" s="51">
        <f t="shared" si="58"/>
        <v>-1.4021069592789597</v>
      </c>
      <c r="AW68" s="51">
        <f>AU68*Начало!$A$3/1000</f>
        <v>-0.41676641879264015</v>
      </c>
      <c r="AX68" s="135">
        <f>AV68*Начало!$A$3/1000</f>
        <v>-8.4126417556737572</v>
      </c>
      <c r="AY68" s="111">
        <f t="shared" si="59"/>
        <v>-10.210777260419684</v>
      </c>
      <c r="AZ68" s="89">
        <f>AW68*Начало!$H$5*1000</f>
        <v>-20.421554520839369</v>
      </c>
      <c r="BA68" s="51">
        <f t="shared" si="28"/>
        <v>1156.3431449465061</v>
      </c>
      <c r="BB68" s="135">
        <f t="shared" si="29"/>
        <v>1146.1323676860864</v>
      </c>
    </row>
    <row r="69" spans="1:54" ht="15" thickTop="1" thickBot="1" x14ac:dyDescent="0.5">
      <c r="A69" s="53">
        <v>630</v>
      </c>
      <c r="B69" s="49">
        <f>Начало!O65</f>
        <v>0.55600333213754127</v>
      </c>
      <c r="C69" s="49">
        <f>Начало!V65</f>
        <v>-0.23583719377391568</v>
      </c>
      <c r="D69" s="49">
        <f>Начало!Y65</f>
        <v>1</v>
      </c>
      <c r="E69" s="50">
        <f>Начало!X65</f>
        <v>-0.23583719377391679</v>
      </c>
      <c r="F69" s="60">
        <f>Начало!R65*Начало!$A$3/1000</f>
        <v>-0.7867575934815848</v>
      </c>
      <c r="G69" s="65">
        <f t="shared" si="35"/>
        <v>0.55600333213754127</v>
      </c>
      <c r="H69" s="66">
        <f t="shared" si="5"/>
        <v>-0.13112626558026474</v>
      </c>
      <c r="I69" s="69">
        <f t="shared" si="64"/>
        <v>0</v>
      </c>
      <c r="J69" s="70">
        <f t="shared" si="65"/>
        <v>-1.1501361175437892</v>
      </c>
      <c r="K69" s="51">
        <f t="shared" si="6"/>
        <v>0.55600333213754127</v>
      </c>
      <c r="L69" s="51">
        <f t="shared" si="7"/>
        <v>-1.2812623831240539</v>
      </c>
      <c r="M69" s="51">
        <f>K69*Начало!$A$3/1000</f>
        <v>3.3360199928252476</v>
      </c>
      <c r="N69" s="95">
        <f>L69*Начало!$A$3/1000</f>
        <v>-7.6875742987443241</v>
      </c>
      <c r="O69" s="83">
        <f t="shared" si="8"/>
        <v>81.732489824218575</v>
      </c>
      <c r="P69" s="49">
        <f>M69*Начало!$H$5*1000</f>
        <v>163.46497964843715</v>
      </c>
      <c r="Q69" s="49">
        <f t="shared" si="9"/>
        <v>81.732489824218575</v>
      </c>
      <c r="R69" s="50">
        <f t="shared" si="10"/>
        <v>163.46497964843715</v>
      </c>
      <c r="S69" s="126">
        <f>G6</f>
        <v>0</v>
      </c>
      <c r="T69" s="127">
        <f>H6</f>
        <v>12.33785721818113</v>
      </c>
      <c r="U69" s="102">
        <f t="shared" si="143"/>
        <v>0.35600333213754087</v>
      </c>
      <c r="V69" s="70">
        <f t="shared" si="139"/>
        <v>-8.3958826825480878E-2</v>
      </c>
      <c r="W69" s="51">
        <f t="shared" si="14"/>
        <v>0.35600333213754087</v>
      </c>
      <c r="X69" s="51">
        <f t="shared" si="15"/>
        <v>12.25389839135565</v>
      </c>
      <c r="Y69" s="51">
        <f>W69*Начало!$A$3/1000</f>
        <v>2.1360199928252452</v>
      </c>
      <c r="Z69" s="95">
        <f>X69*Начало!$A$3/1000</f>
        <v>73.523390348133887</v>
      </c>
      <c r="AA69" s="83">
        <f t="shared" si="30"/>
        <v>52.332489824218506</v>
      </c>
      <c r="AB69" s="49">
        <f>Y69*Начало!$H$5*1000</f>
        <v>104.66497964843701</v>
      </c>
      <c r="AC69" s="114">
        <f t="shared" si="16"/>
        <v>215.79746947265565</v>
      </c>
      <c r="AD69" s="115">
        <f t="shared" si="17"/>
        <v>268.12995929687418</v>
      </c>
      <c r="AE69" s="92">
        <f t="shared" ref="AE69:AF69" si="280">G24</f>
        <v>0</v>
      </c>
      <c r="AF69" s="103">
        <f t="shared" si="280"/>
        <v>-1.1501361175437892</v>
      </c>
      <c r="AG69" s="32">
        <f t="shared" ref="AG69:AH69" si="281">G15</f>
        <v>1.5560033321375404</v>
      </c>
      <c r="AH69" s="103">
        <f t="shared" si="281"/>
        <v>-0.36696345935417957</v>
      </c>
      <c r="AI69" s="51">
        <f t="shared" si="53"/>
        <v>1.5560033321375404</v>
      </c>
      <c r="AJ69" s="51">
        <f t="shared" si="54"/>
        <v>-1.5170995768979687</v>
      </c>
      <c r="AK69" s="51">
        <f>AI69*Начало!$A$3/1000</f>
        <v>9.3360199928252428</v>
      </c>
      <c r="AL69" s="135">
        <f>AJ69*Начало!$A$3/1000</f>
        <v>-9.1025974613878109</v>
      </c>
      <c r="AM69" s="111">
        <f t="shared" si="55"/>
        <v>228.73248982421845</v>
      </c>
      <c r="AN69" s="89">
        <f>AK69*Начало!$H$5*1000</f>
        <v>457.46497964843689</v>
      </c>
      <c r="AO69" s="51">
        <f t="shared" si="21"/>
        <v>496.8624491210926</v>
      </c>
      <c r="AP69" s="135">
        <f t="shared" si="22"/>
        <v>725.59493894531101</v>
      </c>
      <c r="AQ69" s="92">
        <f t="shared" ref="AQ69:AR69" si="282">G51</f>
        <v>0.35600333213754021</v>
      </c>
      <c r="AR69" s="103">
        <f t="shared" si="282"/>
        <v>-8.3958826825480878E-2</v>
      </c>
      <c r="AS69" s="32">
        <f t="shared" ref="AS69:AT69" si="283">G42</f>
        <v>0</v>
      </c>
      <c r="AT69" s="103">
        <f t="shared" si="283"/>
        <v>-1.4621427818188699</v>
      </c>
      <c r="AU69" s="104">
        <f t="shared" si="57"/>
        <v>0.35600333213754021</v>
      </c>
      <c r="AV69" s="51">
        <f t="shared" si="58"/>
        <v>-1.5461016086443509</v>
      </c>
      <c r="AW69" s="51">
        <f>AU69*Начало!$A$3/1000</f>
        <v>2.1360199928252412</v>
      </c>
      <c r="AX69" s="135">
        <f>AV69*Начало!$A$3/1000</f>
        <v>-9.2766096518661048</v>
      </c>
      <c r="AY69" s="111">
        <f t="shared" si="59"/>
        <v>52.332489824218413</v>
      </c>
      <c r="AZ69" s="89">
        <f>AW69*Начало!$H$5*1000</f>
        <v>104.66497964843683</v>
      </c>
      <c r="BA69" s="51">
        <f t="shared" si="28"/>
        <v>777.92742876952946</v>
      </c>
      <c r="BB69" s="135">
        <f t="shared" si="29"/>
        <v>830.2599185937479</v>
      </c>
    </row>
    <row r="70" spans="1:54" ht="14.65" thickTop="1" x14ac:dyDescent="0.45">
      <c r="A70" s="54">
        <v>640</v>
      </c>
      <c r="B70" s="49">
        <f>Начало!O66</f>
        <v>0.41375570689020169</v>
      </c>
      <c r="C70" s="49">
        <f>Начало!V66</f>
        <v>-0.23344334665950645</v>
      </c>
      <c r="D70" s="49">
        <f>Начало!Y66</f>
        <v>0.94</v>
      </c>
      <c r="E70" s="50">
        <f>Начало!X66</f>
        <v>-5.6248640012468723E-2</v>
      </c>
      <c r="F70" s="60">
        <f>Начало!R66*Начало!$A$3/1000</f>
        <v>-0.5795311014955109</v>
      </c>
      <c r="G70" s="65">
        <f t="shared" si="35"/>
        <v>0.38893036447678958</v>
      </c>
      <c r="H70" s="66">
        <f t="shared" si="5"/>
        <v>-2.3273195809971479E-2</v>
      </c>
      <c r="I70" s="69">
        <f t="shared" si="64"/>
        <v>0.24060368103555446</v>
      </c>
      <c r="J70" s="70">
        <f t="shared" si="65"/>
        <v>-1.1359338496834019</v>
      </c>
      <c r="K70" s="51">
        <f t="shared" si="6"/>
        <v>0.62953404551234404</v>
      </c>
      <c r="L70" s="51">
        <f t="shared" si="7"/>
        <v>-1.1592070454933734</v>
      </c>
      <c r="M70" s="51">
        <f>K70*Начало!$A$3/1000</f>
        <v>3.777204273074064</v>
      </c>
      <c r="N70" s="95">
        <f>L70*Начало!$A$3/1000</f>
        <v>-6.9552422729602403</v>
      </c>
      <c r="O70" s="83">
        <f t="shared" si="8"/>
        <v>92.541504690314568</v>
      </c>
      <c r="P70" s="49">
        <f>M70*Начало!$H$5*1000</f>
        <v>185.08300938062914</v>
      </c>
      <c r="Q70" s="49">
        <f t="shared" si="9"/>
        <v>92.541504690314568</v>
      </c>
      <c r="R70" s="84">
        <f t="shared" si="10"/>
        <v>185.08300938062914</v>
      </c>
      <c r="S70" s="92">
        <f>G7</f>
        <v>2.9973592532798201</v>
      </c>
      <c r="T70" s="103">
        <f>H7</f>
        <v>13.961516916332007</v>
      </c>
      <c r="U70" s="69">
        <f t="shared" si="143"/>
        <v>0.10693036447678923</v>
      </c>
      <c r="V70" s="70">
        <f t="shared" si="139"/>
        <v>-6.3986038062308131E-3</v>
      </c>
      <c r="W70" s="51">
        <f t="shared" si="14"/>
        <v>3.1042896177566095</v>
      </c>
      <c r="X70" s="51">
        <f t="shared" si="15"/>
        <v>13.955118312525777</v>
      </c>
      <c r="Y70" s="51">
        <f>W70*Начало!$A$3/1000</f>
        <v>18.625737706539656</v>
      </c>
      <c r="Z70" s="95">
        <f>X70*Начало!$A$3/1000</f>
        <v>83.730709875154659</v>
      </c>
      <c r="AA70" s="83">
        <f t="shared" si="30"/>
        <v>456.33057381022155</v>
      </c>
      <c r="AB70" s="49">
        <f>Y70*Начало!$H$5*1000</f>
        <v>912.6611476204431</v>
      </c>
      <c r="AC70" s="114">
        <f t="shared" si="16"/>
        <v>641.41358319085066</v>
      </c>
      <c r="AD70" s="115">
        <f t="shared" si="17"/>
        <v>1097.7441570010722</v>
      </c>
      <c r="AE70" s="92">
        <f t="shared" ref="AE70:AF70" si="284">G25</f>
        <v>0.24060368103555446</v>
      </c>
      <c r="AF70" s="103">
        <f t="shared" si="284"/>
        <v>-1.1359338496834017</v>
      </c>
      <c r="AG70" s="32">
        <f t="shared" ref="AG70:AH70" si="285">G16</f>
        <v>1.520330786682963</v>
      </c>
      <c r="AH70" s="103">
        <f t="shared" si="285"/>
        <v>-0.65268285131580495</v>
      </c>
      <c r="AI70" s="51">
        <f t="shared" si="53"/>
        <v>1.7609344677185175</v>
      </c>
      <c r="AJ70" s="51">
        <f t="shared" si="54"/>
        <v>-1.7886167009992067</v>
      </c>
      <c r="AK70" s="51">
        <f>AI70*Начало!$A$3/1000</f>
        <v>10.565606806311106</v>
      </c>
      <c r="AL70" s="135">
        <f>AJ70*Начало!$A$3/1000</f>
        <v>-10.731700205995239</v>
      </c>
      <c r="AM70" s="111">
        <f t="shared" si="55"/>
        <v>258.85736675462215</v>
      </c>
      <c r="AN70" s="89">
        <f>AK70*Начало!$H$5*1000</f>
        <v>517.7147335092443</v>
      </c>
      <c r="AO70" s="51">
        <f t="shared" si="21"/>
        <v>1356.6015237556944</v>
      </c>
      <c r="AP70" s="135">
        <f t="shared" si="22"/>
        <v>1615.4588905103165</v>
      </c>
      <c r="AQ70" s="92">
        <f t="shared" ref="AQ70:AR70" si="286">G52</f>
        <v>0.53333078668296241</v>
      </c>
      <c r="AR70" s="103">
        <f t="shared" si="286"/>
        <v>-0.22896060620215927</v>
      </c>
      <c r="AS70" s="32">
        <f t="shared" ref="AS70:AT70" si="287">G43</f>
        <v>-0.29964074672017987</v>
      </c>
      <c r="AT70" s="103">
        <f t="shared" si="287"/>
        <v>-1.3957083554727294</v>
      </c>
      <c r="AU70" s="104">
        <f t="shared" si="57"/>
        <v>0.23369003996278254</v>
      </c>
      <c r="AV70" s="51">
        <f t="shared" si="58"/>
        <v>-1.6246689616748886</v>
      </c>
      <c r="AW70" s="51">
        <f>AU70*Начало!$A$3/1000</f>
        <v>1.4021402397766951</v>
      </c>
      <c r="AX70" s="135">
        <f>AV70*Начало!$A$3/1000</f>
        <v>-9.748013770049333</v>
      </c>
      <c r="AY70" s="111">
        <f t="shared" si="59"/>
        <v>34.352435874529036</v>
      </c>
      <c r="AZ70" s="89">
        <f>AW70*Начало!$H$5*1000</f>
        <v>68.704871749058071</v>
      </c>
      <c r="BA70" s="51">
        <f t="shared" si="28"/>
        <v>1649.8113263848454</v>
      </c>
      <c r="BB70" s="135">
        <f t="shared" si="29"/>
        <v>1684.1637622593746</v>
      </c>
    </row>
    <row r="71" spans="1:54" x14ac:dyDescent="0.45">
      <c r="A71" s="54">
        <v>650</v>
      </c>
      <c r="B71" s="49">
        <f>Начало!O67</f>
        <v>0.29938392822058801</v>
      </c>
      <c r="C71" s="49">
        <f>Начало!V67</f>
        <v>-0.22334323674049131</v>
      </c>
      <c r="D71" s="49">
        <f>Начало!Y67</f>
        <v>0.86</v>
      </c>
      <c r="E71" s="50">
        <f>Начало!X67</f>
        <v>0.13214615185818837</v>
      </c>
      <c r="F71" s="60">
        <f>Начало!R67*Начало!$A$3/1000</f>
        <v>-0.40119225334121428</v>
      </c>
      <c r="G71" s="65">
        <f t="shared" si="35"/>
        <v>0.2574701782697057</v>
      </c>
      <c r="H71" s="66">
        <f t="shared" si="5"/>
        <v>3.9562434042538792E-2</v>
      </c>
      <c r="I71" s="69">
        <f t="shared" si="64"/>
        <v>0.46381646575739316</v>
      </c>
      <c r="J71" s="70">
        <f t="shared" si="65"/>
        <v>-1.0924002039671774</v>
      </c>
      <c r="K71" s="51">
        <f t="shared" si="6"/>
        <v>0.72128664402709886</v>
      </c>
      <c r="L71" s="51">
        <f t="shared" si="7"/>
        <v>-1.0528377699246385</v>
      </c>
      <c r="M71" s="51">
        <f>K71*Начало!$A$3/1000</f>
        <v>4.3277198641625931</v>
      </c>
      <c r="N71" s="95">
        <f>L71*Начало!$A$3/1000</f>
        <v>-6.3170266195478311</v>
      </c>
      <c r="O71" s="83">
        <f t="shared" si="8"/>
        <v>106.02913667198354</v>
      </c>
      <c r="P71" s="49">
        <f>M71*Начало!$H$5*1000</f>
        <v>212.05827334396707</v>
      </c>
      <c r="Q71" s="49">
        <f t="shared" si="9"/>
        <v>106.02913667198354</v>
      </c>
      <c r="R71" s="84">
        <f t="shared" si="10"/>
        <v>212.05827334396707</v>
      </c>
      <c r="S71" s="92">
        <f t="shared" ref="S71:S76" si="288">G8</f>
        <v>5.566373391639404</v>
      </c>
      <c r="T71" s="68">
        <f t="shared" ref="T71:T76" si="289">H8</f>
        <v>12.405353596168997</v>
      </c>
      <c r="U71" s="69">
        <f t="shared" si="143"/>
        <v>-0.12952982173029581</v>
      </c>
      <c r="V71" s="70">
        <f t="shared" si="139"/>
        <v>-1.990333429364638E-2</v>
      </c>
      <c r="W71" s="51">
        <f t="shared" si="14"/>
        <v>5.436843569909108</v>
      </c>
      <c r="X71" s="51">
        <f t="shared" si="15"/>
        <v>12.38545026187535</v>
      </c>
      <c r="Y71" s="51">
        <f>W71*Начало!$A$3/1000</f>
        <v>32.621061419454648</v>
      </c>
      <c r="Z71" s="95">
        <f>X71*Начало!$A$3/1000</f>
        <v>74.312701571252092</v>
      </c>
      <c r="AA71" s="83">
        <f t="shared" si="30"/>
        <v>799.2160047766389</v>
      </c>
      <c r="AB71" s="49">
        <f>Y71*Начало!$H$5*1000</f>
        <v>1598.4320095532778</v>
      </c>
      <c r="AC71" s="114">
        <f t="shared" si="16"/>
        <v>1011.2742781206059</v>
      </c>
      <c r="AD71" s="115">
        <f t="shared" si="17"/>
        <v>1810.4902828972449</v>
      </c>
      <c r="AE71" s="92">
        <f t="shared" ref="AE71:AF71" si="290">G26</f>
        <v>0.4638164657573931</v>
      </c>
      <c r="AF71" s="103">
        <f t="shared" si="290"/>
        <v>-1.0924002039671767</v>
      </c>
      <c r="AG71" s="32">
        <f t="shared" ref="AG71:AH71" si="291">G17</f>
        <v>1.3268389013370123</v>
      </c>
      <c r="AH71" s="103">
        <f t="shared" si="291"/>
        <v>-0.85148210170149119</v>
      </c>
      <c r="AI71" s="51">
        <f t="shared" si="53"/>
        <v>1.7906553670944054</v>
      </c>
      <c r="AJ71" s="51">
        <f t="shared" si="54"/>
        <v>-1.943882305668668</v>
      </c>
      <c r="AK71" s="51">
        <f>AI71*Начало!$A$3/1000</f>
        <v>10.743932202566434</v>
      </c>
      <c r="AL71" s="135">
        <f>AJ71*Начало!$A$3/1000</f>
        <v>-11.663293834012009</v>
      </c>
      <c r="AM71" s="111">
        <f t="shared" si="55"/>
        <v>263.22633896287761</v>
      </c>
      <c r="AN71" s="89">
        <f>AK71*Начало!$H$5*1000</f>
        <v>526.45267792575521</v>
      </c>
      <c r="AO71" s="51">
        <f t="shared" si="21"/>
        <v>2073.7166218601224</v>
      </c>
      <c r="AP71" s="135">
        <f t="shared" si="22"/>
        <v>2336.9429608230002</v>
      </c>
      <c r="AQ71" s="92">
        <f t="shared" ref="AQ71:AR71" si="292">G53</f>
        <v>0.63883890133701149</v>
      </c>
      <c r="AR71" s="103">
        <f t="shared" si="292"/>
        <v>-0.40996679386697099</v>
      </c>
      <c r="AS71" s="32">
        <f t="shared" ref="AS71:AT71" si="293">G44</f>
        <v>-0.54262660836059518</v>
      </c>
      <c r="AT71" s="103">
        <f t="shared" si="293"/>
        <v>-1.2093107080300531</v>
      </c>
      <c r="AU71" s="104">
        <f t="shared" si="57"/>
        <v>9.6212292976416314E-2</v>
      </c>
      <c r="AV71" s="51">
        <f t="shared" si="58"/>
        <v>-1.6192775018970242</v>
      </c>
      <c r="AW71" s="51">
        <f>AU71*Начало!$A$3/1000</f>
        <v>0.57727375785849788</v>
      </c>
      <c r="AX71" s="135">
        <f>AV71*Начало!$A$3/1000</f>
        <v>-9.7156650113821446</v>
      </c>
      <c r="AY71" s="111">
        <f t="shared" si="59"/>
        <v>14.143207067533199</v>
      </c>
      <c r="AZ71" s="89">
        <f>AW71*Начало!$H$5*1000</f>
        <v>28.286414135066398</v>
      </c>
      <c r="BA71" s="51">
        <f t="shared" si="28"/>
        <v>2351.0861678905335</v>
      </c>
      <c r="BB71" s="135">
        <f t="shared" si="29"/>
        <v>2365.2293749580667</v>
      </c>
    </row>
    <row r="72" spans="1:54" x14ac:dyDescent="0.45">
      <c r="A72" s="53">
        <v>660</v>
      </c>
      <c r="B72" s="49">
        <f>Начало!O68</f>
        <v>0.22493194122810722</v>
      </c>
      <c r="C72" s="49">
        <f>Начало!V68</f>
        <v>-0.2010905402047421</v>
      </c>
      <c r="D72" s="49">
        <f>Начало!Y68</f>
        <v>0.76</v>
      </c>
      <c r="E72" s="50">
        <f>Начало!X68</f>
        <v>0.32585048372195707</v>
      </c>
      <c r="F72" s="60">
        <f>Начало!R68*Начало!$A$3/1000</f>
        <v>-0.27139011342516828</v>
      </c>
      <c r="G72" s="65">
        <f t="shared" ref="G72:G76" si="294">B72*D72</f>
        <v>0.17094827533336149</v>
      </c>
      <c r="H72" s="66">
        <f t="shared" ref="H72:H76" si="295">B72*E72</f>
        <v>7.3294181853697557E-2</v>
      </c>
      <c r="I72" s="69">
        <f t="shared" si="64"/>
        <v>0.65085748416176981</v>
      </c>
      <c r="J72" s="70">
        <f t="shared" si="65"/>
        <v>-1.0173208666978582</v>
      </c>
      <c r="K72" s="51">
        <f t="shared" ref="K72:K76" si="296">G72+I72</f>
        <v>0.82180575949513135</v>
      </c>
      <c r="L72" s="51">
        <f t="shared" ref="L72:L76" si="297">H72+J72</f>
        <v>-0.94402668484416064</v>
      </c>
      <c r="M72" s="51">
        <f>K72*Начало!$A$3/1000</f>
        <v>4.9308345569707877</v>
      </c>
      <c r="N72" s="95">
        <f>L72*Начало!$A$3/1000</f>
        <v>-5.664160109064964</v>
      </c>
      <c r="O72" s="83">
        <f t="shared" ref="O72:O76" si="298">P72/2</f>
        <v>120.8054466457843</v>
      </c>
      <c r="P72" s="49">
        <f>M72*Начало!$H$5*1000</f>
        <v>241.6108932915686</v>
      </c>
      <c r="Q72" s="49">
        <f t="shared" ref="Q72:Q76" si="299">O72</f>
        <v>120.8054466457843</v>
      </c>
      <c r="R72" s="84">
        <f t="shared" ref="R72:R76" si="300">P72</f>
        <v>241.6108932915686</v>
      </c>
      <c r="S72" s="92">
        <f t="shared" si="288"/>
        <v>4.3311005498770809</v>
      </c>
      <c r="T72" s="68">
        <f t="shared" si="289"/>
        <v>5.9450084696436143</v>
      </c>
      <c r="U72" s="69">
        <f t="shared" si="143"/>
        <v>-0.32305172466663995</v>
      </c>
      <c r="V72" s="70">
        <f t="shared" si="139"/>
        <v>-0.13850863256557525</v>
      </c>
      <c r="W72" s="51">
        <f t="shared" ref="W72:W76" si="301">S72+U72</f>
        <v>4.0080488252104409</v>
      </c>
      <c r="X72" s="51">
        <f t="shared" ref="X72:X76" si="302">T72+V72</f>
        <v>5.8064998370780394</v>
      </c>
      <c r="Y72" s="51">
        <f>W72*Начало!$A$3/1000</f>
        <v>24.048292951262646</v>
      </c>
      <c r="Z72" s="95">
        <f>X72*Начало!$A$3/1000</f>
        <v>34.838999022468236</v>
      </c>
      <c r="AA72" s="83">
        <f t="shared" ref="AA72:AA76" si="303">AB72/2</f>
        <v>589.18317730593481</v>
      </c>
      <c r="AB72" s="49">
        <f>Y72*Начало!$H$5*1000</f>
        <v>1178.3663546118696</v>
      </c>
      <c r="AC72" s="114">
        <f t="shared" ref="AC72:AC76" si="304">R72+AA72</f>
        <v>830.79407059750338</v>
      </c>
      <c r="AD72" s="115">
        <f t="shared" ref="AD72:AD76" si="305">R72+AB72</f>
        <v>1419.9772479034382</v>
      </c>
      <c r="AE72" s="92">
        <f t="shared" ref="AE72:AF72" si="306">G27</f>
        <v>0.65085748416176969</v>
      </c>
      <c r="AF72" s="103">
        <f t="shared" si="306"/>
        <v>-1.0173208666978579</v>
      </c>
      <c r="AG72" s="32">
        <f>G18</f>
        <v>1.1636142570911705</v>
      </c>
      <c r="AH72" s="103">
        <f>H18</f>
        <v>-1.0321710375687454</v>
      </c>
      <c r="AI72" s="51">
        <f t="shared" si="53"/>
        <v>1.8144717412529401</v>
      </c>
      <c r="AJ72" s="51">
        <f t="shared" si="54"/>
        <v>-2.0494919042666035</v>
      </c>
      <c r="AK72" s="51">
        <f>AI72*Начало!$A$3/1000</f>
        <v>10.886830447517641</v>
      </c>
      <c r="AL72" s="135">
        <f>AJ72*Начало!$A$3/1000</f>
        <v>-12.296951425599621</v>
      </c>
      <c r="AM72" s="111">
        <f t="shared" si="55"/>
        <v>266.72734596418218</v>
      </c>
      <c r="AN72" s="89">
        <f>AK72*Начало!$H$5*1000</f>
        <v>533.45469192836435</v>
      </c>
      <c r="AO72" s="51">
        <f t="shared" ref="AO72:AO75" si="307">AD72+AM72</f>
        <v>1686.7045938676204</v>
      </c>
      <c r="AP72" s="135">
        <f t="shared" ref="AP72:AP76" si="308">AD72+AN72</f>
        <v>1953.4319398318025</v>
      </c>
      <c r="AQ72" s="92">
        <f t="shared" ref="AQ72:AR72" si="309">G54</f>
        <v>0.66961425709117017</v>
      </c>
      <c r="AR72" s="103">
        <f t="shared" si="309"/>
        <v>-0.59397385198801622</v>
      </c>
      <c r="AS72" s="32">
        <f t="shared" ref="AS72:AT72" si="310">G45</f>
        <v>-0.68389945012291853</v>
      </c>
      <c r="AT72" s="103">
        <f t="shared" si="310"/>
        <v>-0.9387424689276147</v>
      </c>
      <c r="AU72" s="104">
        <f t="shared" si="57"/>
        <v>-1.4285193031748356E-2</v>
      </c>
      <c r="AV72" s="51">
        <f t="shared" si="58"/>
        <v>-1.5327163209156309</v>
      </c>
      <c r="AW72" s="51">
        <f>AU72*Начало!$A$3/1000</f>
        <v>-8.5711158190490133E-2</v>
      </c>
      <c r="AX72" s="135">
        <f>AV72*Начало!$A$3/1000</f>
        <v>-9.196297925493786</v>
      </c>
      <c r="AY72" s="111">
        <f t="shared" si="59"/>
        <v>-2.0999233756670086</v>
      </c>
      <c r="AZ72" s="89">
        <f>AW72*Начало!$H$5*1000</f>
        <v>-4.1998467513340172</v>
      </c>
      <c r="BA72" s="51">
        <f t="shared" ref="BA72:BA76" si="311">AP72+AY72</f>
        <v>1951.3320164561355</v>
      </c>
      <c r="BB72" s="135">
        <f t="shared" ref="BB72:BB76" si="312">AP72+AZ72</f>
        <v>1949.2320930804685</v>
      </c>
    </row>
    <row r="73" spans="1:54" x14ac:dyDescent="0.45">
      <c r="A73" s="54">
        <v>670</v>
      </c>
      <c r="B73" s="49">
        <f>Начало!O69</f>
        <v>0.30488425732439128</v>
      </c>
      <c r="C73" s="49">
        <f>Начало!V69</f>
        <v>-0.17920775650854195</v>
      </c>
      <c r="D73" s="49">
        <f>Начало!Y69</f>
        <v>0.64</v>
      </c>
      <c r="E73" s="50">
        <f>Начало!X69</f>
        <v>0.50550650364935268</v>
      </c>
      <c r="F73" s="60">
        <f>Начало!R69*Начало!$A$3/1000</f>
        <v>-0.32782574249926294</v>
      </c>
      <c r="G73" s="65">
        <f t="shared" si="294"/>
        <v>0.19512592468761042</v>
      </c>
      <c r="H73" s="66">
        <f t="shared" si="295"/>
        <v>0.1541209749377826</v>
      </c>
      <c r="I73" s="69">
        <f t="shared" si="64"/>
        <v>0.79957976644838735</v>
      </c>
      <c r="J73" s="70">
        <f t="shared" si="65"/>
        <v>-0.91738939154778443</v>
      </c>
      <c r="K73" s="51">
        <f t="shared" si="296"/>
        <v>0.99470569113599772</v>
      </c>
      <c r="L73" s="51">
        <f t="shared" si="297"/>
        <v>-0.76326841661000189</v>
      </c>
      <c r="M73" s="51">
        <f>K73*Начало!$A$3/1000</f>
        <v>5.9682341468159867</v>
      </c>
      <c r="N73" s="95">
        <f>L73*Начало!$A$3/1000</f>
        <v>-4.5796104996600118</v>
      </c>
      <c r="O73" s="83">
        <f t="shared" si="298"/>
        <v>146.22173659699166</v>
      </c>
      <c r="P73" s="49">
        <f>M73*Начало!$H$5*1000</f>
        <v>292.44347319398332</v>
      </c>
      <c r="Q73" s="49">
        <f t="shared" si="299"/>
        <v>146.22173659699166</v>
      </c>
      <c r="R73" s="84">
        <f t="shared" si="300"/>
        <v>292.44347319398332</v>
      </c>
      <c r="S73" s="92">
        <f t="shared" si="288"/>
        <v>3.4537384653980938</v>
      </c>
      <c r="T73" s="68">
        <f t="shared" si="289"/>
        <v>3.0926354444836681</v>
      </c>
      <c r="U73" s="69">
        <f t="shared" si="143"/>
        <v>-0.44487407531238893</v>
      </c>
      <c r="V73" s="70">
        <f t="shared" si="139"/>
        <v>-0.35138552871156919</v>
      </c>
      <c r="W73" s="51">
        <f t="shared" si="301"/>
        <v>3.0088643900857051</v>
      </c>
      <c r="X73" s="51">
        <f t="shared" si="302"/>
        <v>2.7412499157720989</v>
      </c>
      <c r="Y73" s="51">
        <f>W73*Начало!$A$3/1000</f>
        <v>18.053186340514227</v>
      </c>
      <c r="Z73" s="95">
        <f>X73*Начало!$A$3/1000</f>
        <v>16.447499494632595</v>
      </c>
      <c r="AA73" s="83">
        <f t="shared" si="303"/>
        <v>442.30306534259853</v>
      </c>
      <c r="AB73" s="49">
        <f>Y73*Начало!$H$5*1000</f>
        <v>884.60613068519706</v>
      </c>
      <c r="AC73" s="114">
        <f t="shared" si="304"/>
        <v>734.74653853658185</v>
      </c>
      <c r="AD73" s="115">
        <f t="shared" si="305"/>
        <v>1177.0496038791803</v>
      </c>
      <c r="AE73" s="92">
        <f t="shared" ref="AE73:AF73" si="313">G28</f>
        <v>0.79207976644838751</v>
      </c>
      <c r="AF73" s="103">
        <f t="shared" si="313"/>
        <v>-0.90878434584087542</v>
      </c>
      <c r="AG73" s="32">
        <f t="shared" ref="AG73:AG76" si="314">G19</f>
        <v>1.0137758508033918</v>
      </c>
      <c r="AH73" s="103">
        <f t="shared" ref="AH73:AH76" si="315">H19</f>
        <v>-1.2356481655748912</v>
      </c>
      <c r="AI73" s="51">
        <f t="shared" si="53"/>
        <v>1.8058556172517792</v>
      </c>
      <c r="AJ73" s="51">
        <f t="shared" si="54"/>
        <v>-2.1444325114157667</v>
      </c>
      <c r="AK73" s="51">
        <f>AI73*Начало!$A$3/1000</f>
        <v>10.835133703510675</v>
      </c>
      <c r="AL73" s="135">
        <f>AJ73*Начало!$A$3/1000</f>
        <v>-12.8665950684946</v>
      </c>
      <c r="AM73" s="111">
        <f t="shared" si="55"/>
        <v>265.4607757360115</v>
      </c>
      <c r="AN73" s="89">
        <f>AK73*Начало!$H$5*1000</f>
        <v>530.921551472023</v>
      </c>
      <c r="AO73" s="51">
        <f t="shared" si="307"/>
        <v>1442.5103796151918</v>
      </c>
      <c r="AP73" s="135">
        <f t="shared" si="308"/>
        <v>1707.9711553512034</v>
      </c>
      <c r="AQ73" s="92">
        <f t="shared" ref="AQ73:AR73" si="316">G55</f>
        <v>0.62977585080339182</v>
      </c>
      <c r="AR73" s="103">
        <f t="shared" si="316"/>
        <v>-0.76760693614065534</v>
      </c>
      <c r="AS73" s="32">
        <f t="shared" ref="AS73:AT73" si="317">G46</f>
        <v>-0.70876153460190638</v>
      </c>
      <c r="AT73" s="103">
        <f t="shared" si="317"/>
        <v>-0.63465750680222421</v>
      </c>
      <c r="AU73" s="104">
        <f t="shared" si="57"/>
        <v>-7.8985683798514561E-2</v>
      </c>
      <c r="AV73" s="51">
        <f t="shared" si="58"/>
        <v>-1.4022644429428794</v>
      </c>
      <c r="AW73" s="51">
        <f>AU73*Начало!$A$3/1000</f>
        <v>-0.47391410279108737</v>
      </c>
      <c r="AX73" s="135">
        <f>AV73*Начало!$A$3/1000</f>
        <v>-8.4135866576572766</v>
      </c>
      <c r="AY73" s="111">
        <f t="shared" si="59"/>
        <v>-11.610895518381641</v>
      </c>
      <c r="AZ73" s="89">
        <f>AW73*Начало!$H$5*1000</f>
        <v>-23.221791036763282</v>
      </c>
      <c r="BA73" s="51">
        <f t="shared" si="311"/>
        <v>1696.3602598328218</v>
      </c>
      <c r="BB73" s="135">
        <f t="shared" si="312"/>
        <v>1684.7493643144401</v>
      </c>
    </row>
    <row r="74" spans="1:54" x14ac:dyDescent="0.45">
      <c r="A74" s="54">
        <v>680</v>
      </c>
      <c r="B74" s="49">
        <f>Начало!O70</f>
        <v>0.65498462053079098</v>
      </c>
      <c r="C74" s="49">
        <f>Начало!V70</f>
        <v>-0.14695387115198888</v>
      </c>
      <c r="D74" s="49">
        <f>Начало!Y70</f>
        <v>0.52</v>
      </c>
      <c r="E74" s="50">
        <f>Начало!X70</f>
        <v>0.67158431554700782</v>
      </c>
      <c r="F74" s="60">
        <f>Начало!R70*Начало!$A$3/1000</f>
        <v>-0.57751515319209712</v>
      </c>
      <c r="G74" s="65">
        <f t="shared" si="294"/>
        <v>0.34059200267601131</v>
      </c>
      <c r="H74" s="66">
        <f t="shared" si="295"/>
        <v>0.43987739807298792</v>
      </c>
      <c r="I74" s="69">
        <f t="shared" si="64"/>
        <v>0.83334055651064853</v>
      </c>
      <c r="J74" s="70">
        <f t="shared" si="65"/>
        <v>-0.78320831045512895</v>
      </c>
      <c r="K74" s="51">
        <f t="shared" si="296"/>
        <v>1.1739325591866598</v>
      </c>
      <c r="L74" s="51">
        <f t="shared" si="297"/>
        <v>-0.34333091238214103</v>
      </c>
      <c r="M74" s="51">
        <f>K74*Начало!$A$3/1000</f>
        <v>7.043595355119959</v>
      </c>
      <c r="N74" s="95">
        <f>L74*Начало!$A$3/1000</f>
        <v>-2.0599854742928461</v>
      </c>
      <c r="O74" s="83">
        <f t="shared" si="298"/>
        <v>172.56808620043901</v>
      </c>
      <c r="P74" s="49">
        <f>M74*Начало!$H$5*1000</f>
        <v>345.13617240087802</v>
      </c>
      <c r="Q74" s="49">
        <f t="shared" si="299"/>
        <v>172.56808620043901</v>
      </c>
      <c r="R74" s="84">
        <f t="shared" si="300"/>
        <v>345.13617240087802</v>
      </c>
      <c r="S74" s="92">
        <f t="shared" si="288"/>
        <v>2.7430539335792457</v>
      </c>
      <c r="T74" s="68">
        <f t="shared" si="289"/>
        <v>1.670640485885839</v>
      </c>
      <c r="U74" s="69">
        <f t="shared" si="143"/>
        <v>-0.4914079973239881</v>
      </c>
      <c r="V74" s="70">
        <f t="shared" si="139"/>
        <v>-0.63465750680222344</v>
      </c>
      <c r="W74" s="51">
        <f t="shared" si="301"/>
        <v>2.2516459362552577</v>
      </c>
      <c r="X74" s="51">
        <f t="shared" si="302"/>
        <v>1.0359829790836157</v>
      </c>
      <c r="Y74" s="51">
        <f>W74*Начало!$A$3/1000</f>
        <v>13.509875617531547</v>
      </c>
      <c r="Z74" s="95">
        <f>X74*Начало!$A$3/1000</f>
        <v>6.2158978745016942</v>
      </c>
      <c r="AA74" s="83">
        <f t="shared" si="303"/>
        <v>330.99195262952293</v>
      </c>
      <c r="AB74" s="49">
        <f>Y74*Начало!$H$5*1000</f>
        <v>661.98390525904586</v>
      </c>
      <c r="AC74" s="114">
        <f t="shared" si="304"/>
        <v>676.12812503040095</v>
      </c>
      <c r="AD74" s="115">
        <f t="shared" si="305"/>
        <v>1007.1200776599239</v>
      </c>
      <c r="AE74" s="92">
        <f t="shared" ref="AE74:AF74" si="318">G29</f>
        <v>0.81674055651064859</v>
      </c>
      <c r="AF74" s="103">
        <f t="shared" si="318"/>
        <v>-0.76760693614065523</v>
      </c>
      <c r="AG74" s="32">
        <f t="shared" si="314"/>
        <v>0.83517530473754864</v>
      </c>
      <c r="AH74" s="103">
        <f t="shared" si="315"/>
        <v>-1.3820618597208969</v>
      </c>
      <c r="AI74" s="51">
        <f t="shared" si="53"/>
        <v>1.6519158612481972</v>
      </c>
      <c r="AJ74" s="51">
        <f t="shared" si="54"/>
        <v>-2.1496687958615519</v>
      </c>
      <c r="AK74" s="51">
        <f>AI74*Начало!$A$3/1000</f>
        <v>9.9114951674891838</v>
      </c>
      <c r="AL74" s="135">
        <f>AJ74*Начало!$A$3/1000</f>
        <v>-12.898012775169311</v>
      </c>
      <c r="AM74" s="111">
        <f t="shared" si="55"/>
        <v>242.83163160348499</v>
      </c>
      <c r="AN74" s="89">
        <f>AK74*Начало!$H$5*1000</f>
        <v>485.66326320696999</v>
      </c>
      <c r="AO74" s="51">
        <f t="shared" si="307"/>
        <v>1249.9517092634089</v>
      </c>
      <c r="AP74" s="135">
        <f t="shared" si="308"/>
        <v>1492.7833408668939</v>
      </c>
      <c r="AQ74" s="92">
        <f t="shared" ref="AQ74:AR74" si="319">G56</f>
        <v>0.54917530473754883</v>
      </c>
      <c r="AR74" s="103">
        <f t="shared" si="319"/>
        <v>-0.90878434584087586</v>
      </c>
      <c r="AS74" s="32">
        <f t="shared" ref="AS74:AT74" si="320">G47</f>
        <v>-0.57694606642075508</v>
      </c>
      <c r="AT74" s="103">
        <f t="shared" si="320"/>
        <v>-0.35138552871156992</v>
      </c>
      <c r="AU74" s="104">
        <f t="shared" si="57"/>
        <v>-2.7770761683206246E-2</v>
      </c>
      <c r="AV74" s="51">
        <f t="shared" si="58"/>
        <v>-1.2601698745524459</v>
      </c>
      <c r="AW74" s="51">
        <f>AU74*Начало!$A$3/1000</f>
        <v>-0.16662457009923748</v>
      </c>
      <c r="AX74" s="135">
        <f>AV74*Начало!$A$3/1000</f>
        <v>-7.5610192473146753</v>
      </c>
      <c r="AY74" s="111">
        <f t="shared" si="59"/>
        <v>-4.0823019674313183</v>
      </c>
      <c r="AZ74" s="89">
        <f>AW74*Начало!$H$5*1000</f>
        <v>-8.1646039348626367</v>
      </c>
      <c r="BA74" s="51">
        <f t="shared" si="311"/>
        <v>1488.7010388994627</v>
      </c>
      <c r="BB74" s="135">
        <f t="shared" si="312"/>
        <v>1484.6187369320312</v>
      </c>
    </row>
    <row r="75" spans="1:54" x14ac:dyDescent="0.45">
      <c r="A75" s="53">
        <v>690</v>
      </c>
      <c r="B75" s="49">
        <f>Начало!O71</f>
        <v>1.9408483896221713</v>
      </c>
      <c r="C75" s="49">
        <f>Начало!V71</f>
        <v>-0.11234470437564678</v>
      </c>
      <c r="D75" s="49">
        <f>Начало!Y71</f>
        <v>0.39</v>
      </c>
      <c r="E75" s="50">
        <f>Начало!X71</f>
        <v>0.8098530515966158</v>
      </c>
      <c r="F75" s="60">
        <f>Начало!R71*Начало!$A$3/1000</f>
        <v>-1.3082642314203179</v>
      </c>
      <c r="G75" s="65">
        <f t="shared" si="294"/>
        <v>0.75693087195264686</v>
      </c>
      <c r="H75" s="66">
        <f t="shared" si="295"/>
        <v>1.571801991021893</v>
      </c>
      <c r="I75" s="69">
        <f t="shared" si="64"/>
        <v>0.87462853527305751</v>
      </c>
      <c r="J75" s="70">
        <f t="shared" si="65"/>
        <v>-0.61419833747635832</v>
      </c>
      <c r="K75" s="51">
        <f t="shared" si="296"/>
        <v>1.6315594072257045</v>
      </c>
      <c r="L75" s="51">
        <f t="shared" si="297"/>
        <v>0.95760365354553467</v>
      </c>
      <c r="M75" s="51">
        <f>K75*Начало!$A$3/1000</f>
        <v>9.7893564433542277</v>
      </c>
      <c r="N75" s="95">
        <f>L75*Начало!$A$3/1000</f>
        <v>5.7456219212732078</v>
      </c>
      <c r="O75" s="83">
        <f t="shared" si="298"/>
        <v>239.83923286217859</v>
      </c>
      <c r="P75" s="49">
        <f>M75*Начало!$H$5*1000</f>
        <v>479.67846572435718</v>
      </c>
      <c r="Q75" s="49">
        <f t="shared" si="299"/>
        <v>239.83923286217859</v>
      </c>
      <c r="R75" s="84">
        <f t="shared" si="300"/>
        <v>479.67846572435718</v>
      </c>
      <c r="S75" s="92">
        <f t="shared" si="288"/>
        <v>2.1839346635789809</v>
      </c>
      <c r="T75" s="68">
        <f t="shared" si="289"/>
        <v>0.74128767348371005</v>
      </c>
      <c r="U75" s="69">
        <f t="shared" si="143"/>
        <v>-0.45206912804735278</v>
      </c>
      <c r="V75" s="70">
        <f t="shared" si="139"/>
        <v>-0.93874246892761415</v>
      </c>
      <c r="W75" s="51">
        <f t="shared" si="301"/>
        <v>1.7318655355316281</v>
      </c>
      <c r="X75" s="51">
        <f t="shared" si="302"/>
        <v>-0.1974547954439041</v>
      </c>
      <c r="Y75" s="51">
        <f>W75*Начало!$A$3/1000</f>
        <v>10.391193213189768</v>
      </c>
      <c r="Z75" s="95">
        <f>X75*Начало!$A$3/1000</f>
        <v>-1.1847287726634246</v>
      </c>
      <c r="AA75" s="83">
        <f t="shared" si="303"/>
        <v>254.58423372314931</v>
      </c>
      <c r="AB75" s="49">
        <f>Y75*Начало!$H$5*1000</f>
        <v>509.16846744629862</v>
      </c>
      <c r="AC75" s="114">
        <f t="shared" si="304"/>
        <v>734.26269944750652</v>
      </c>
      <c r="AD75" s="115">
        <f t="shared" si="305"/>
        <v>988.8469331706558</v>
      </c>
      <c r="AE75" s="92">
        <f t="shared" ref="AE75:AF75" si="321">G30</f>
        <v>0.84582853527305801</v>
      </c>
      <c r="AF75" s="103">
        <f t="shared" si="321"/>
        <v>-0.59397385198801855</v>
      </c>
      <c r="AG75" s="32">
        <f t="shared" si="314"/>
        <v>0.62522782851371228</v>
      </c>
      <c r="AH75" s="103">
        <f t="shared" si="315"/>
        <v>-1.4784197446839891</v>
      </c>
      <c r="AI75" s="51">
        <f t="shared" si="53"/>
        <v>1.4710563637867704</v>
      </c>
      <c r="AJ75" s="51">
        <f t="shared" si="54"/>
        <v>-2.0723935966720077</v>
      </c>
      <c r="AK75" s="51">
        <f>AI75*Начало!$A$3/1000</f>
        <v>8.8263381827206224</v>
      </c>
      <c r="AL75" s="135">
        <f>AJ75*Начало!$A$3/1000</f>
        <v>-12.434361580032046</v>
      </c>
      <c r="AM75" s="111">
        <f t="shared" si="55"/>
        <v>216.24528547665525</v>
      </c>
      <c r="AN75" s="89">
        <f>AK75*Начало!$H$5*1000</f>
        <v>432.49057095331051</v>
      </c>
      <c r="AO75" s="51">
        <f t="shared" si="307"/>
        <v>1205.092218647311</v>
      </c>
      <c r="AP75" s="135">
        <f t="shared" si="308"/>
        <v>1421.3375041239663</v>
      </c>
      <c r="AQ75" s="92">
        <f t="shared" ref="AQ75:AR75" si="322">G57</f>
        <v>0.43022782851371222</v>
      </c>
      <c r="AR75" s="103">
        <f t="shared" si="322"/>
        <v>-1.0173208666978577</v>
      </c>
      <c r="AS75" s="32">
        <f t="shared" ref="AS75:AT75" si="323">G48</f>
        <v>-0.40806533642101822</v>
      </c>
      <c r="AT75" s="103">
        <f t="shared" si="323"/>
        <v>-0.13850863256557489</v>
      </c>
      <c r="AU75" s="104">
        <f t="shared" si="57"/>
        <v>2.2162492092693997E-2</v>
      </c>
      <c r="AV75" s="51">
        <f t="shared" si="58"/>
        <v>-1.1558294992634326</v>
      </c>
      <c r="AW75" s="51">
        <f>AU75*Начало!$A$3/1000</f>
        <v>0.13297495255616398</v>
      </c>
      <c r="AX75" s="135">
        <f>AV75*Начало!$A$3/1000</f>
        <v>-6.9349769955805955</v>
      </c>
      <c r="AY75" s="111">
        <f t="shared" si="59"/>
        <v>3.2578863376260174</v>
      </c>
      <c r="AZ75" s="89">
        <f>AW75*Начало!$H$5*1000</f>
        <v>6.5157726752520349</v>
      </c>
      <c r="BA75" s="51">
        <f t="shared" si="311"/>
        <v>1424.5953904615922</v>
      </c>
      <c r="BB75" s="135">
        <f t="shared" si="312"/>
        <v>1427.8532767992183</v>
      </c>
    </row>
    <row r="76" spans="1:54" x14ac:dyDescent="0.45">
      <c r="A76" s="54">
        <v>700</v>
      </c>
      <c r="B76" s="49">
        <f>Начало!O72</f>
        <v>3.876520467413183</v>
      </c>
      <c r="C76" s="49">
        <f>Начало!V72</f>
        <v>-7.5892493323045165E-2</v>
      </c>
      <c r="D76" s="49">
        <f>Начало!Y72</f>
        <v>0.26</v>
      </c>
      <c r="E76" s="50">
        <f>Начало!X72</f>
        <v>0.9137358593422179</v>
      </c>
      <c r="F76" s="60">
        <f>Начало!R72*Начало!$A$3/1000</f>
        <v>-1.7651928221388173</v>
      </c>
      <c r="G76" s="65">
        <f t="shared" si="294"/>
        <v>1.0078953215274276</v>
      </c>
      <c r="H76" s="66">
        <f t="shared" si="295"/>
        <v>3.5421157605494811</v>
      </c>
      <c r="I76" s="69">
        <f t="shared" si="64"/>
        <v>0.79066429110509584</v>
      </c>
      <c r="J76" s="70">
        <f t="shared" si="65"/>
        <v>-0.42907959071509744</v>
      </c>
      <c r="K76" s="51">
        <f t="shared" si="296"/>
        <v>1.7985596126325234</v>
      </c>
      <c r="L76" s="51">
        <f t="shared" si="297"/>
        <v>3.1130361698343836</v>
      </c>
      <c r="M76" s="51">
        <f>K76*Начало!$A$3/1000</f>
        <v>10.79135767579514</v>
      </c>
      <c r="N76" s="95">
        <f>L76*Начало!$A$3/1000</f>
        <v>18.678217019006301</v>
      </c>
      <c r="O76" s="83">
        <f t="shared" si="298"/>
        <v>264.38826305698092</v>
      </c>
      <c r="P76" s="49">
        <f>M76*Начало!$H$5*1000</f>
        <v>528.77652611396184</v>
      </c>
      <c r="Q76" s="49">
        <f t="shared" si="299"/>
        <v>264.38826305698092</v>
      </c>
      <c r="R76" s="84">
        <f t="shared" si="300"/>
        <v>528.77652611396184</v>
      </c>
      <c r="S76" s="92">
        <f t="shared" si="288"/>
        <v>1.8678777675027924</v>
      </c>
      <c r="T76" s="68">
        <f t="shared" si="289"/>
        <v>0.25138873295153141</v>
      </c>
      <c r="U76" s="69">
        <f t="shared" si="143"/>
        <v>-0.34410467847257259</v>
      </c>
      <c r="V76" s="70">
        <f t="shared" si="139"/>
        <v>-1.2093107080300534</v>
      </c>
      <c r="W76" s="51">
        <f t="shared" si="301"/>
        <v>1.5237730890302199</v>
      </c>
      <c r="X76" s="51">
        <f t="shared" si="302"/>
        <v>-0.95792197507852195</v>
      </c>
      <c r="Y76" s="51">
        <f>W76*Начало!$A$3/1000</f>
        <v>9.1426385341813194</v>
      </c>
      <c r="Z76" s="95">
        <f>X76*Начало!$A$3/1000</f>
        <v>-5.7475318504711312</v>
      </c>
      <c r="AA76" s="83">
        <f t="shared" si="303"/>
        <v>223.99464408744231</v>
      </c>
      <c r="AB76" s="49">
        <f>Y76*Начало!$H$5*1000</f>
        <v>447.98928817488462</v>
      </c>
      <c r="AC76" s="114">
        <f t="shared" si="304"/>
        <v>752.77117020140417</v>
      </c>
      <c r="AD76" s="115">
        <f t="shared" si="305"/>
        <v>976.76581428884651</v>
      </c>
      <c r="AE76" s="92">
        <f t="shared" ref="AE76:AF76" si="324">G31</f>
        <v>0.75026429110509552</v>
      </c>
      <c r="AF76" s="103">
        <f t="shared" si="324"/>
        <v>-0.40715522197870024</v>
      </c>
      <c r="AG76" s="32">
        <f t="shared" si="314"/>
        <v>0.411127514870542</v>
      </c>
      <c r="AH76" s="103">
        <f t="shared" si="315"/>
        <v>-1.5269424259704962</v>
      </c>
      <c r="AI76" s="51">
        <f t="shared" si="53"/>
        <v>1.1613918059756374</v>
      </c>
      <c r="AJ76" s="51">
        <f t="shared" si="54"/>
        <v>-1.9340976479491965</v>
      </c>
      <c r="AK76" s="51">
        <f>AI76*Начало!$A$3/1000</f>
        <v>6.9683508358538244</v>
      </c>
      <c r="AL76" s="135">
        <f>AJ76*Начало!$A$3/1000</f>
        <v>-11.604585887695178</v>
      </c>
      <c r="AM76" s="111">
        <f>AN76/2</f>
        <v>170.72459547841871</v>
      </c>
      <c r="AN76" s="89">
        <f>AK76*Начало!$H$5*1000</f>
        <v>341.44919095683741</v>
      </c>
      <c r="AO76" s="51">
        <f>AD76+AM76</f>
        <v>1147.4904097672652</v>
      </c>
      <c r="AP76" s="135">
        <f t="shared" si="308"/>
        <v>1318.2150052456839</v>
      </c>
      <c r="AQ76" s="92">
        <f t="shared" ref="AQ76:AR76" si="325">G58</f>
        <v>0.29412751487054201</v>
      </c>
      <c r="AR76" s="103">
        <f t="shared" si="325"/>
        <v>-1.092400203967177</v>
      </c>
      <c r="AS76" s="32">
        <f t="shared" ref="AS76:AT76" si="326">G49</f>
        <v>-0.15212223249720738</v>
      </c>
      <c r="AT76" s="103">
        <f t="shared" si="326"/>
        <v>-2.0473403531301469E-2</v>
      </c>
      <c r="AU76" s="104">
        <f>AQ76+AS76</f>
        <v>0.14200528237333462</v>
      </c>
      <c r="AV76" s="51">
        <f t="shared" si="58"/>
        <v>-1.1128736074984784</v>
      </c>
      <c r="AW76" s="51">
        <f>AU76*Начало!$A$3/1000</f>
        <v>0.85203169424000769</v>
      </c>
      <c r="AX76" s="135">
        <f>AV76*Начало!$A$3/1000</f>
        <v>-6.6772416449908709</v>
      </c>
      <c r="AY76" s="111">
        <f>AZ76/2</f>
        <v>20.874776508880188</v>
      </c>
      <c r="AZ76" s="89">
        <f>AW76*Начало!$H$5*1000</f>
        <v>41.749553017760377</v>
      </c>
      <c r="BA76" s="51">
        <f t="shared" si="311"/>
        <v>1339.089781754564</v>
      </c>
      <c r="BB76" s="135">
        <f t="shared" si="312"/>
        <v>1359.9645582634444</v>
      </c>
    </row>
    <row r="77" spans="1:54" x14ac:dyDescent="0.45">
      <c r="A77" s="54">
        <v>710</v>
      </c>
      <c r="B77" s="49">
        <f>Начало!O73</f>
        <v>5.9731393013324769</v>
      </c>
      <c r="C77" s="49">
        <f>Начало!V73</f>
        <v>-3.8241335652322413E-2</v>
      </c>
      <c r="D77" s="49">
        <f>Начало!Y73</f>
        <v>0.13</v>
      </c>
      <c r="E77" s="50">
        <f>Начало!X73</f>
        <v>0.97816721476463275</v>
      </c>
      <c r="F77" s="60">
        <f>Начало!R73*Начало!$A$3/1000</f>
        <v>-1.3705249495220031</v>
      </c>
      <c r="G77" s="65">
        <f t="shared" ref="G77" si="327">B77*D77</f>
        <v>0.77650810917322199</v>
      </c>
      <c r="H77" s="66">
        <f t="shared" ref="H77" si="328">B77*E77</f>
        <v>5.8427290337855533</v>
      </c>
      <c r="I77" s="69">
        <f t="shared" ref="I77" si="329">B68*D68</f>
        <v>0.62972064086874724</v>
      </c>
      <c r="J77" s="70">
        <f t="shared" ref="J77" si="330">B68*E68</f>
        <v>-0.24913785596947638</v>
      </c>
      <c r="K77" s="51">
        <f t="shared" ref="K77" si="331">G77+I77</f>
        <v>1.4062287500419692</v>
      </c>
      <c r="L77" s="51">
        <f t="shared" ref="L77" si="332">H77+J77</f>
        <v>5.5935911778160765</v>
      </c>
      <c r="M77" s="51">
        <f>K77*Начало!$A$3/1000</f>
        <v>8.437372500251815</v>
      </c>
      <c r="N77" s="95">
        <f>L77*Начало!$A$3/1000</f>
        <v>33.561547066896466</v>
      </c>
      <c r="O77" s="83">
        <f t="shared" ref="O77" si="333">P77/2</f>
        <v>206.71562625616949</v>
      </c>
      <c r="P77" s="49">
        <f>M77*Начало!$H$5*1000</f>
        <v>413.43125251233897</v>
      </c>
      <c r="Q77" s="49">
        <f t="shared" ref="Q77" si="334">O77</f>
        <v>206.71562625616949</v>
      </c>
      <c r="R77" s="84">
        <f t="shared" ref="R77" si="335">P77</f>
        <v>413.43125251233897</v>
      </c>
      <c r="S77" s="92">
        <f t="shared" ref="S77" si="336">G14</f>
        <v>1.6460308210280044</v>
      </c>
      <c r="T77" s="68">
        <f t="shared" ref="T77" si="337">H14</f>
        <v>-9.0771563824932705E-2</v>
      </c>
      <c r="U77" s="69">
        <f t="shared" ref="U77" si="338">I50</f>
        <v>-0.185491890826778</v>
      </c>
      <c r="V77" s="70">
        <f t="shared" ref="V77" si="339">J50</f>
        <v>-1.395708355472729</v>
      </c>
      <c r="W77" s="51">
        <f t="shared" ref="W77" si="340">S77+U77</f>
        <v>1.4605389302012264</v>
      </c>
      <c r="X77" s="51">
        <f t="shared" ref="X77" si="341">T77+V77</f>
        <v>-1.4864799192976617</v>
      </c>
      <c r="Y77" s="51">
        <f>W77*Начало!$A$3/1000</f>
        <v>8.7632335812073574</v>
      </c>
      <c r="Z77" s="95">
        <f>X77*Начало!$A$3/1000</f>
        <v>-8.918879515785969</v>
      </c>
      <c r="AA77" s="83">
        <f t="shared" ref="AA77" si="342">AB77/2</f>
        <v>214.69922273958025</v>
      </c>
      <c r="AB77" s="49">
        <f>Y77*Начало!$H$5*1000</f>
        <v>429.3984454791605</v>
      </c>
      <c r="AC77" s="114">
        <f t="shared" ref="AC77" si="343">R77+AA77</f>
        <v>628.13047525191928</v>
      </c>
      <c r="AD77" s="115">
        <f t="shared" ref="AD77" si="344">R77+AB77</f>
        <v>842.82969799149942</v>
      </c>
      <c r="AE77" s="92">
        <f t="shared" ref="AE77" si="345">G32</f>
        <v>0.57872064086874697</v>
      </c>
      <c r="AF77" s="103">
        <f t="shared" ref="AF77" si="346">H32</f>
        <v>-0.22896060620215972</v>
      </c>
      <c r="AG77" s="32">
        <f t="shared" ref="AG77" si="347">G23</f>
        <v>0.18794513587915274</v>
      </c>
      <c r="AH77" s="103">
        <f t="shared" ref="AH77" si="348">H23</f>
        <v>-1.4333683370613366</v>
      </c>
      <c r="AI77" s="51">
        <f t="shared" ref="AI77" si="349">AE77+AG77</f>
        <v>0.76666577674789971</v>
      </c>
      <c r="AJ77" s="51">
        <f t="shared" ref="AJ77" si="350">AF77+AH77</f>
        <v>-1.6623289432634962</v>
      </c>
      <c r="AK77" s="51">
        <f>AI77*Начало!$A$3/1000</f>
        <v>4.5999946604873987</v>
      </c>
      <c r="AL77" s="135">
        <f>AJ77*Начало!$A$3/1000</f>
        <v>-9.9739736595809774</v>
      </c>
      <c r="AM77" s="111">
        <f t="shared" ref="AM77" si="351">AN77/2</f>
        <v>112.69986918194128</v>
      </c>
      <c r="AN77" s="89">
        <f>AK77*Начало!$H$5*1000</f>
        <v>225.39973836388256</v>
      </c>
      <c r="AO77" s="51">
        <f t="shared" ref="AO77" si="352">AD77+AM77</f>
        <v>955.52956717344068</v>
      </c>
      <c r="AP77" s="135">
        <f t="shared" ref="AP77" si="353">AD77+AN77</f>
        <v>1068.2294363553819</v>
      </c>
      <c r="AQ77" s="92">
        <f t="shared" ref="AQ77" si="354">G59</f>
        <v>0.14894513587915276</v>
      </c>
      <c r="AR77" s="103">
        <f t="shared" ref="AR77" si="355">H59</f>
        <v>-1.1359338496834019</v>
      </c>
      <c r="AS77" s="32">
        <f t="shared" ref="AS77" si="356">G50</f>
        <v>0.11603082102800465</v>
      </c>
      <c r="AT77" s="103">
        <f t="shared" ref="AT77" si="357">H50</f>
        <v>-6.3986038062307177E-3</v>
      </c>
      <c r="AU77" s="104">
        <f t="shared" ref="AU77" si="358">AQ77+AS77</f>
        <v>0.26497595690715742</v>
      </c>
      <c r="AV77" s="51">
        <f t="shared" ref="AV77" si="359">AR77+AT77</f>
        <v>-1.1423324534896326</v>
      </c>
      <c r="AW77" s="51">
        <f>AU77*Начало!$A$3/1000</f>
        <v>1.5898557414429444</v>
      </c>
      <c r="AX77" s="135">
        <f>AV77*Начало!$A$3/1000</f>
        <v>-6.8539947209377958</v>
      </c>
      <c r="AY77" s="111">
        <f t="shared" ref="AY77" si="360">AZ77/2</f>
        <v>38.951465665352139</v>
      </c>
      <c r="AZ77" s="89">
        <f>AW77*Начало!$H$5*1000</f>
        <v>77.902931330704277</v>
      </c>
      <c r="BA77" s="51">
        <f t="shared" ref="BA77" si="361">AP77+AY77</f>
        <v>1107.180902020734</v>
      </c>
      <c r="BB77" s="135">
        <f t="shared" ref="BB77" si="362">AP77+AZ77</f>
        <v>1146.1323676860861</v>
      </c>
    </row>
    <row r="78" spans="1:54" x14ac:dyDescent="0.45">
      <c r="A78" s="46">
        <v>720</v>
      </c>
      <c r="B78" s="139">
        <f>B6</f>
        <v>12.33785721818113</v>
      </c>
      <c r="C78" s="139">
        <f t="shared" ref="C78:BB78" si="363">C6</f>
        <v>0</v>
      </c>
      <c r="D78" s="139">
        <f t="shared" si="363"/>
        <v>0</v>
      </c>
      <c r="E78" s="139">
        <f t="shared" si="363"/>
        <v>1</v>
      </c>
      <c r="F78" s="139">
        <f t="shared" si="363"/>
        <v>0</v>
      </c>
      <c r="G78" s="139">
        <f t="shared" si="363"/>
        <v>0</v>
      </c>
      <c r="H78" s="139">
        <f t="shared" si="363"/>
        <v>12.33785721818113</v>
      </c>
      <c r="I78" s="139">
        <f t="shared" si="363"/>
        <v>0.55600333213754127</v>
      </c>
      <c r="J78" s="139">
        <f t="shared" si="363"/>
        <v>-0.13112626558026474</v>
      </c>
      <c r="K78" s="139">
        <f t="shared" si="363"/>
        <v>0.55600333213754127</v>
      </c>
      <c r="L78" s="139">
        <f t="shared" si="363"/>
        <v>12.206730952600864</v>
      </c>
      <c r="M78" s="139">
        <f t="shared" si="363"/>
        <v>3.3360199928252476</v>
      </c>
      <c r="N78" s="139">
        <f t="shared" si="363"/>
        <v>73.240385715605186</v>
      </c>
      <c r="O78" s="139">
        <f t="shared" si="363"/>
        <v>81.732489824218575</v>
      </c>
      <c r="P78" s="139">
        <f t="shared" si="363"/>
        <v>163.46497964843715</v>
      </c>
      <c r="Q78" s="139">
        <f t="shared" si="363"/>
        <v>81.732489824218575</v>
      </c>
      <c r="R78" s="139">
        <f t="shared" si="363"/>
        <v>163.46497964843715</v>
      </c>
      <c r="S78" s="139">
        <f t="shared" si="363"/>
        <v>1.5560033321375404</v>
      </c>
      <c r="T78" s="139">
        <f t="shared" si="363"/>
        <v>-0.36696345935417957</v>
      </c>
      <c r="U78" s="139">
        <f t="shared" si="363"/>
        <v>0</v>
      </c>
      <c r="V78" s="139">
        <f t="shared" si="363"/>
        <v>-1.4621427818188699</v>
      </c>
      <c r="W78" s="139">
        <f t="shared" si="363"/>
        <v>1.5560033321375404</v>
      </c>
      <c r="X78" s="139">
        <f t="shared" si="363"/>
        <v>-1.8291062411730494</v>
      </c>
      <c r="Y78" s="139">
        <f t="shared" si="363"/>
        <v>9.3360199928252428</v>
      </c>
      <c r="Z78" s="139">
        <f t="shared" si="363"/>
        <v>-10.974637447038296</v>
      </c>
      <c r="AA78" s="139">
        <f t="shared" si="363"/>
        <v>228.73248982421845</v>
      </c>
      <c r="AB78" s="139">
        <f t="shared" si="363"/>
        <v>457.46497964843689</v>
      </c>
      <c r="AC78" s="139">
        <f t="shared" si="363"/>
        <v>392.1974694726556</v>
      </c>
      <c r="AD78" s="139">
        <f t="shared" si="363"/>
        <v>620.92995929687402</v>
      </c>
      <c r="AE78" s="139">
        <f t="shared" si="363"/>
        <v>0.35600333213754087</v>
      </c>
      <c r="AF78" s="139">
        <f t="shared" si="363"/>
        <v>-8.3958826825480878E-2</v>
      </c>
      <c r="AG78" s="139">
        <f t="shared" si="363"/>
        <v>0</v>
      </c>
      <c r="AH78" s="139">
        <f t="shared" si="363"/>
        <v>-1.1501361175437892</v>
      </c>
      <c r="AI78" s="139">
        <f t="shared" si="363"/>
        <v>0.35600333213754087</v>
      </c>
      <c r="AJ78" s="139">
        <f t="shared" si="363"/>
        <v>-1.2340949443692701</v>
      </c>
      <c r="AK78" s="139">
        <f t="shared" si="363"/>
        <v>2.1360199928252452</v>
      </c>
      <c r="AL78" s="139">
        <f t="shared" si="363"/>
        <v>-7.4045696662156208</v>
      </c>
      <c r="AM78" s="139">
        <f t="shared" si="363"/>
        <v>52.332489824218506</v>
      </c>
      <c r="AN78" s="139">
        <f t="shared" si="363"/>
        <v>104.66497964843701</v>
      </c>
      <c r="AO78" s="139">
        <f t="shared" si="363"/>
        <v>673.26244912109257</v>
      </c>
      <c r="AP78" s="139">
        <f t="shared" si="363"/>
        <v>725.59493894531101</v>
      </c>
      <c r="AQ78" s="139">
        <f t="shared" si="363"/>
        <v>0</v>
      </c>
      <c r="AR78" s="139">
        <f t="shared" si="363"/>
        <v>-1.1501361175437892</v>
      </c>
      <c r="AS78" s="139">
        <f t="shared" si="363"/>
        <v>0.35600333213754021</v>
      </c>
      <c r="AT78" s="139">
        <f t="shared" si="363"/>
        <v>-8.3958826825480878E-2</v>
      </c>
      <c r="AU78" s="139">
        <f t="shared" si="363"/>
        <v>0.35600333213754021</v>
      </c>
      <c r="AV78" s="139">
        <f t="shared" si="363"/>
        <v>-1.2340949443692701</v>
      </c>
      <c r="AW78" s="139">
        <f t="shared" si="363"/>
        <v>2.1360199928252412</v>
      </c>
      <c r="AX78" s="139">
        <f t="shared" si="363"/>
        <v>-7.4045696662156208</v>
      </c>
      <c r="AY78" s="139">
        <f t="shared" si="363"/>
        <v>52.332489824218413</v>
      </c>
      <c r="AZ78" s="139">
        <f t="shared" si="363"/>
        <v>104.66497964843683</v>
      </c>
      <c r="BA78" s="139">
        <f t="shared" si="363"/>
        <v>777.92742876952946</v>
      </c>
      <c r="BB78" s="139">
        <f t="shared" si="363"/>
        <v>830.2599185937479</v>
      </c>
    </row>
  </sheetData>
  <mergeCells count="67">
    <mergeCell ref="AY1:BB1"/>
    <mergeCell ref="AQ3:AR3"/>
    <mergeCell ref="AS3:AT3"/>
    <mergeCell ref="AU3:AU4"/>
    <mergeCell ref="AV3:AV4"/>
    <mergeCell ref="AW3:AW4"/>
    <mergeCell ref="AX3:AX4"/>
    <mergeCell ref="AY3:AY4"/>
    <mergeCell ref="AZ3:AZ4"/>
    <mergeCell ref="BA3:BA4"/>
    <mergeCell ref="AQ1:AX1"/>
    <mergeCell ref="AE5:AJ5"/>
    <mergeCell ref="AK5:AL5"/>
    <mergeCell ref="AM5:AP5"/>
    <mergeCell ref="BB3:BB4"/>
    <mergeCell ref="AQ5:AV5"/>
    <mergeCell ref="AW5:AX5"/>
    <mergeCell ref="AY5:BB5"/>
    <mergeCell ref="AE1:AL1"/>
    <mergeCell ref="AM1:AP1"/>
    <mergeCell ref="AE3:AF3"/>
    <mergeCell ref="AG3:AH3"/>
    <mergeCell ref="AI3:AI4"/>
    <mergeCell ref="AJ3:AJ4"/>
    <mergeCell ref="AK3:AK4"/>
    <mergeCell ref="AL3:AL4"/>
    <mergeCell ref="AM3:AM4"/>
    <mergeCell ref="AN3:AN4"/>
    <mergeCell ref="AO3:AO4"/>
    <mergeCell ref="AP3:AP4"/>
    <mergeCell ref="G5:L5"/>
    <mergeCell ref="O5:R5"/>
    <mergeCell ref="M5:N5"/>
    <mergeCell ref="S1:Z1"/>
    <mergeCell ref="AA1:AD1"/>
    <mergeCell ref="W3:W4"/>
    <mergeCell ref="X3:X4"/>
    <mergeCell ref="Y3:Y4"/>
    <mergeCell ref="Z3:Z4"/>
    <mergeCell ref="AA3:AA4"/>
    <mergeCell ref="AB3:AB4"/>
    <mergeCell ref="AC3:AC4"/>
    <mergeCell ref="AD3:AD4"/>
    <mergeCell ref="S5:X5"/>
    <mergeCell ref="Y5:Z5"/>
    <mergeCell ref="AA5:AD5"/>
    <mergeCell ref="S3:T3"/>
    <mergeCell ref="U3:V3"/>
    <mergeCell ref="K3:K4"/>
    <mergeCell ref="N3:N4"/>
    <mergeCell ref="O3:O4"/>
    <mergeCell ref="P3:P4"/>
    <mergeCell ref="Q3:Q4"/>
    <mergeCell ref="R3:R4"/>
    <mergeCell ref="M3:M4"/>
    <mergeCell ref="L3:L4"/>
    <mergeCell ref="A1:F1"/>
    <mergeCell ref="G1:N1"/>
    <mergeCell ref="O1:R1"/>
    <mergeCell ref="F3:F4"/>
    <mergeCell ref="G3:H3"/>
    <mergeCell ref="I3:J3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256" orientation="portrait" horizontalDpi="203" verticalDpi="20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77"/>
  <sheetViews>
    <sheetView zoomScale="55" zoomScaleNormal="55" workbookViewId="0">
      <pane xSplit="1" ySplit="4" topLeftCell="L50" activePane="bottomRight" state="frozen"/>
      <selection pane="topRight" activeCell="B1" sqref="B1"/>
      <selection pane="bottomLeft" activeCell="A5" sqref="A5"/>
      <selection pane="bottomRight" activeCell="O5" sqref="O5"/>
    </sheetView>
  </sheetViews>
  <sheetFormatPr defaultRowHeight="14.25" x14ac:dyDescent="0.45"/>
  <cols>
    <col min="1" max="1" width="9.06640625" style="143"/>
    <col min="2" max="3" width="9.1328125" style="143" bestFit="1" customWidth="1"/>
    <col min="4" max="4" width="11.86328125" style="143" bestFit="1" customWidth="1"/>
    <col min="5" max="5" width="9.796875" style="143" bestFit="1" customWidth="1"/>
    <col min="6" max="6" width="11.19921875" style="143" customWidth="1"/>
    <col min="7" max="7" width="14.3984375" style="143" customWidth="1"/>
    <col min="8" max="8" width="13.73046875" style="143" customWidth="1"/>
    <col min="9" max="9" width="11.265625" style="143" bestFit="1" customWidth="1"/>
    <col min="10" max="13" width="9.06640625" style="143"/>
    <col min="14" max="14" width="10.19921875" style="143" bestFit="1" customWidth="1"/>
    <col min="15" max="16" width="9.06640625" style="143"/>
    <col min="17" max="17" width="11.33203125" style="143" bestFit="1" customWidth="1"/>
    <col min="18" max="18" width="9.796875" style="143" bestFit="1" customWidth="1"/>
    <col min="19" max="19" width="11.33203125" style="143" bestFit="1" customWidth="1"/>
    <col min="20" max="20" width="9.796875" style="143" bestFit="1" customWidth="1"/>
    <col min="21" max="21" width="11.265625" style="143" bestFit="1" customWidth="1"/>
    <col min="22" max="22" width="11.796875" style="143" bestFit="1" customWidth="1"/>
    <col min="23" max="23" width="9.06640625" style="143"/>
    <col min="24" max="24" width="11.796875" style="143" bestFit="1" customWidth="1"/>
    <col min="25" max="27" width="11.265625" style="143" bestFit="1" customWidth="1"/>
    <col min="28" max="28" width="9.06640625" style="143"/>
    <col min="29" max="29" width="11.265625" style="143" bestFit="1" customWidth="1"/>
    <col min="30" max="16384" width="9.06640625" style="143"/>
  </cols>
  <sheetData>
    <row r="1" spans="1:29" x14ac:dyDescent="0.45">
      <c r="A1" s="185" t="s">
        <v>102</v>
      </c>
      <c r="B1" s="185"/>
      <c r="C1" s="185"/>
      <c r="D1" s="185"/>
      <c r="E1" s="185"/>
      <c r="F1" s="185"/>
      <c r="G1" s="186" t="s">
        <v>111</v>
      </c>
      <c r="H1" s="187"/>
      <c r="I1" s="144"/>
      <c r="K1" s="186"/>
      <c r="L1" s="188"/>
      <c r="M1" s="188"/>
      <c r="N1" s="187"/>
      <c r="P1" s="186" t="s">
        <v>115</v>
      </c>
      <c r="Q1" s="188"/>
      <c r="R1" s="188"/>
      <c r="S1" s="188"/>
      <c r="T1" s="188"/>
      <c r="U1" s="188"/>
      <c r="V1" s="188"/>
      <c r="W1" s="188"/>
      <c r="X1" s="188"/>
      <c r="Y1" s="188"/>
      <c r="Z1" s="187"/>
      <c r="AA1" s="144"/>
      <c r="AB1" s="186" t="s">
        <v>114</v>
      </c>
      <c r="AC1" s="187"/>
    </row>
    <row r="2" spans="1:29" ht="14.25" customHeight="1" x14ac:dyDescent="0.45">
      <c r="A2" s="144">
        <v>1</v>
      </c>
      <c r="B2" s="144">
        <v>2</v>
      </c>
      <c r="C2" s="144">
        <v>3</v>
      </c>
      <c r="D2" s="144">
        <v>4</v>
      </c>
      <c r="E2" s="144">
        <v>5</v>
      </c>
      <c r="F2" s="144">
        <v>6</v>
      </c>
      <c r="G2" s="144">
        <v>7</v>
      </c>
      <c r="H2" s="144">
        <v>8</v>
      </c>
      <c r="I2" s="144">
        <v>9</v>
      </c>
      <c r="K2" s="144">
        <v>1</v>
      </c>
      <c r="L2" s="144">
        <v>2</v>
      </c>
      <c r="M2" s="144">
        <v>3</v>
      </c>
      <c r="N2" s="144">
        <v>4</v>
      </c>
      <c r="P2" s="144">
        <v>1</v>
      </c>
      <c r="Q2" s="144">
        <v>2</v>
      </c>
      <c r="R2" s="144">
        <v>3</v>
      </c>
      <c r="S2" s="144">
        <v>4</v>
      </c>
      <c r="T2" s="144">
        <v>5</v>
      </c>
      <c r="U2" s="144">
        <v>6</v>
      </c>
      <c r="V2" s="144">
        <v>7</v>
      </c>
      <c r="W2" s="144">
        <v>8</v>
      </c>
      <c r="X2" s="144">
        <v>9</v>
      </c>
      <c r="Y2" s="144">
        <v>10</v>
      </c>
      <c r="Z2" s="144">
        <v>11</v>
      </c>
      <c r="AA2" s="144">
        <v>12</v>
      </c>
      <c r="AB2" s="144">
        <v>13</v>
      </c>
      <c r="AC2" s="144">
        <v>14</v>
      </c>
    </row>
    <row r="3" spans="1:29" x14ac:dyDescent="0.45">
      <c r="A3" s="145" t="s">
        <v>45</v>
      </c>
      <c r="B3" s="145" t="s">
        <v>103</v>
      </c>
      <c r="C3" s="145" t="s">
        <v>104</v>
      </c>
      <c r="D3" s="145" t="s">
        <v>105</v>
      </c>
      <c r="E3" s="145" t="s">
        <v>106</v>
      </c>
      <c r="F3" s="145" t="s">
        <v>107</v>
      </c>
      <c r="G3" s="145" t="s">
        <v>108</v>
      </c>
      <c r="H3" s="145" t="s">
        <v>109</v>
      </c>
      <c r="I3" s="145" t="s">
        <v>110</v>
      </c>
      <c r="K3" s="150" t="s">
        <v>112</v>
      </c>
      <c r="L3" s="150" t="s">
        <v>113</v>
      </c>
      <c r="M3" s="150" t="s">
        <v>131</v>
      </c>
      <c r="N3" s="150" t="s">
        <v>132</v>
      </c>
      <c r="P3" s="183" t="s">
        <v>45</v>
      </c>
      <c r="Q3" s="189" t="s">
        <v>116</v>
      </c>
      <c r="R3" s="190"/>
      <c r="S3" s="189" t="s">
        <v>117</v>
      </c>
      <c r="T3" s="190"/>
      <c r="U3" s="183" t="s">
        <v>122</v>
      </c>
      <c r="V3" s="183" t="s">
        <v>123</v>
      </c>
      <c r="W3" s="183" t="s">
        <v>124</v>
      </c>
      <c r="X3" s="183" t="s">
        <v>125</v>
      </c>
      <c r="Y3" s="183" t="s">
        <v>126</v>
      </c>
      <c r="Z3" s="183" t="s">
        <v>127</v>
      </c>
      <c r="AA3" s="183" t="s">
        <v>128</v>
      </c>
      <c r="AB3" s="183" t="s">
        <v>129</v>
      </c>
      <c r="AC3" s="183" t="s">
        <v>130</v>
      </c>
    </row>
    <row r="4" spans="1:29" ht="14.25" customHeight="1" x14ac:dyDescent="0.45">
      <c r="A4" s="185" t="s">
        <v>50</v>
      </c>
      <c r="B4" s="185"/>
      <c r="C4" s="185"/>
      <c r="D4" s="185" t="s">
        <v>65</v>
      </c>
      <c r="E4" s="185"/>
      <c r="F4" s="185"/>
      <c r="G4" s="185"/>
      <c r="H4" s="185"/>
      <c r="I4" s="185"/>
      <c r="K4" s="186" t="s">
        <v>51</v>
      </c>
      <c r="L4" s="188"/>
      <c r="M4" s="188"/>
      <c r="N4" s="187"/>
      <c r="P4" s="184"/>
      <c r="Q4" s="145" t="s">
        <v>118</v>
      </c>
      <c r="R4" s="145" t="s">
        <v>119</v>
      </c>
      <c r="S4" s="145" t="s">
        <v>120</v>
      </c>
      <c r="T4" s="145" t="s">
        <v>121</v>
      </c>
      <c r="U4" s="184"/>
      <c r="V4" s="184"/>
      <c r="W4" s="184"/>
      <c r="X4" s="184"/>
      <c r="Y4" s="184"/>
      <c r="Z4" s="184"/>
      <c r="AA4" s="184"/>
      <c r="AB4" s="184"/>
      <c r="AC4" s="184"/>
    </row>
    <row r="5" spans="1:29" x14ac:dyDescent="0.45">
      <c r="A5" s="144">
        <f>'Главная динамическая таблица'!A6</f>
        <v>0</v>
      </c>
      <c r="B5" s="144">
        <f>Начало!J2</f>
        <v>0</v>
      </c>
      <c r="C5" s="144">
        <f>A5+B5</f>
        <v>0</v>
      </c>
      <c r="D5" s="146">
        <f>-'Главная динамическая таблица'!G6</f>
        <v>0</v>
      </c>
      <c r="E5" s="146">
        <f>-'Главная динамическая таблица'!H6</f>
        <v>-12.33785721818113</v>
      </c>
      <c r="F5" s="146">
        <f>E5+(Начало!$F$3*Начало!$H$5*Начало!$H$6^2)/1000000</f>
        <v>-11.462756809222153</v>
      </c>
      <c r="G5" s="146">
        <f>D5*COS(Начало!P2+Начало!Q2)-(Конец!F5)*SIN(Начало!P2+Начало!Q2)</f>
        <v>0</v>
      </c>
      <c r="H5" s="146">
        <f>D5*SIN(Начало!P2+Начало!Q2)+(Конец!F5)*COS(Начало!P2+Начало!Q2)</f>
        <v>-11.462756809222153</v>
      </c>
      <c r="I5" s="148">
        <f>SQRT(G5^2+H5^2)</f>
        <v>11.462756809222153</v>
      </c>
      <c r="K5" s="152">
        <f>AVERAGE(I5:I53)</f>
        <v>2.5945200987579007</v>
      </c>
      <c r="L5" s="152">
        <f>MAX(I5:I53)</f>
        <v>13.425291784451744</v>
      </c>
      <c r="M5" s="151" t="e">
        <f>K5*#REF!/(#REF!*#REF!)</f>
        <v>#REF!</v>
      </c>
      <c r="N5" s="151" t="e">
        <f>L5*#REF!/(#REF!*#REF!)</f>
        <v>#REF!</v>
      </c>
      <c r="P5" s="144">
        <f>A5</f>
        <v>0</v>
      </c>
      <c r="Q5" s="146">
        <f>'Главная динамическая таблица'!Y6</f>
        <v>9.3360199928252428</v>
      </c>
      <c r="R5" s="146">
        <f>'Главная динамическая таблица'!Z6</f>
        <v>-10.974637447038296</v>
      </c>
      <c r="S5" s="146">
        <f>'Главная динамическая таблица'!AK24</f>
        <v>2.1360199928252412</v>
      </c>
      <c r="T5" s="146">
        <f>'Главная динамическая таблица'!AL24</f>
        <v>-9.2766096518661048</v>
      </c>
      <c r="U5" s="146">
        <f>Q5/2</f>
        <v>4.6680099964126214</v>
      </c>
      <c r="V5" s="146">
        <f>-S5/2</f>
        <v>-1.0680099964126206</v>
      </c>
      <c r="W5" s="146">
        <f>U5+V5</f>
        <v>3.6000000000000005</v>
      </c>
      <c r="X5" s="146">
        <f>R5/2</f>
        <v>-5.4873187235191478</v>
      </c>
      <c r="Y5" s="146">
        <f>-T5/2</f>
        <v>4.6383048259330524</v>
      </c>
      <c r="Z5" s="146">
        <f>X5+Y5</f>
        <v>-0.84901389758609547</v>
      </c>
      <c r="AA5" s="146">
        <f>SQRT(W5^2+Z5^2)</f>
        <v>3.6987598730242461</v>
      </c>
      <c r="AB5" s="146">
        <f>W5*COS(Начало!P2)-Z5*SIN(Начало!P2)</f>
        <v>3.6000000000000005</v>
      </c>
      <c r="AC5" s="146">
        <f>W5*SIN(Начало!P2)+Z5*COS(Начало!P2)</f>
        <v>-0.84901389758609547</v>
      </c>
    </row>
    <row r="6" spans="1:29" x14ac:dyDescent="0.45">
      <c r="A6" s="144">
        <f>'Главная динамическая таблица'!A7</f>
        <v>10</v>
      </c>
      <c r="B6" s="144">
        <f>Начало!J3</f>
        <v>2.19</v>
      </c>
      <c r="C6" s="144">
        <f t="shared" ref="C6:C69" si="0">A6+B6</f>
        <v>12.19</v>
      </c>
      <c r="D6" s="146">
        <f>-'Главная динамическая таблица'!G7</f>
        <v>-2.9973592532798201</v>
      </c>
      <c r="E6" s="146">
        <f>-'Главная динамическая таблица'!H7</f>
        <v>-13.961516916332007</v>
      </c>
      <c r="F6" s="146">
        <f>E6+(Начало!$F$3*Начало!$H$5*Начало!$H$6^2)/1000000</f>
        <v>-13.086416507373031</v>
      </c>
      <c r="G6" s="146">
        <f>D6*COS(Начало!P3+Начало!Q3)-(Конец!F6)*SIN(Начало!P3+Начало!Q3)</f>
        <v>-0.16652524800090251</v>
      </c>
      <c r="H6" s="146">
        <f>D6*SIN(Начало!P3+Начало!Q3)+(Конец!F6)*COS(Начало!P3+Начало!Q3)</f>
        <v>-13.424258967982022</v>
      </c>
      <c r="I6" s="148">
        <f t="shared" ref="I6:I69" si="1">SQRT(G6^2+H6^2)</f>
        <v>13.425291784451744</v>
      </c>
      <c r="P6" s="144">
        <f t="shared" ref="P6:P69" si="2">A6</f>
        <v>10</v>
      </c>
      <c r="Q6" s="146">
        <f>'Главная динамическая таблица'!Y7</f>
        <v>7.3241402397766988</v>
      </c>
      <c r="R6" s="146">
        <f>'Главная динамическая таблица'!Z7</f>
        <v>-12.290347240731206</v>
      </c>
      <c r="S6" s="146">
        <f>'Главная динамическая таблица'!AK25</f>
        <v>1.4021402397766951</v>
      </c>
      <c r="T6" s="146">
        <f>'Главная динамическая таблица'!AL25</f>
        <v>-9.748013770049333</v>
      </c>
      <c r="U6" s="146">
        <f t="shared" ref="U6:U69" si="3">Q6/2</f>
        <v>3.6620701198883494</v>
      </c>
      <c r="V6" s="146">
        <f t="shared" ref="V6:V69" si="4">-S6/2</f>
        <v>-0.70107011988834755</v>
      </c>
      <c r="W6" s="146">
        <f t="shared" ref="W6:W69" si="5">U6+V6</f>
        <v>2.9610000000000021</v>
      </c>
      <c r="X6" s="146">
        <f t="shared" ref="X6:X69" si="6">R6/2</f>
        <v>-6.1451736203656031</v>
      </c>
      <c r="Y6" s="146">
        <f t="shared" ref="Y6:Y69" si="7">-T6/2</f>
        <v>4.8740068850246665</v>
      </c>
      <c r="Z6" s="146">
        <f t="shared" ref="Z6:Z69" si="8">X6+Y6</f>
        <v>-1.2711667353409366</v>
      </c>
      <c r="AA6" s="146">
        <f t="shared" ref="AA6:AA69" si="9">SQRT(W6^2+Z6^2)</f>
        <v>3.2223261580785625</v>
      </c>
      <c r="AB6" s="146">
        <f>W6*COS(Начало!P3)-Z6*SIN(Начало!P3)</f>
        <v>3.1367515437719247</v>
      </c>
      <c r="AC6" s="146">
        <f>W6*SIN(Начало!P3)+Z6*COS(Начало!P3)</f>
        <v>-0.73768260226319082</v>
      </c>
    </row>
    <row r="7" spans="1:29" x14ac:dyDescent="0.45">
      <c r="A7" s="144">
        <f>'Главная динамическая таблица'!A8</f>
        <v>20</v>
      </c>
      <c r="B7" s="144">
        <f>Начало!J4</f>
        <v>4.34</v>
      </c>
      <c r="C7" s="144">
        <f t="shared" si="0"/>
        <v>24.34</v>
      </c>
      <c r="D7" s="146">
        <f>-'Главная динамическая таблица'!G8</f>
        <v>-5.566373391639404</v>
      </c>
      <c r="E7" s="146">
        <f>-'Главная динамическая таблица'!H8</f>
        <v>-12.405353596168997</v>
      </c>
      <c r="F7" s="146">
        <f>E7+(Начало!$F$3*Начало!$H$5*Начало!$H$6^2)/1000000</f>
        <v>-11.53025318721002</v>
      </c>
      <c r="G7" s="146">
        <f>D7*COS(Начало!P4+Начало!Q4)-(Конец!F7)*SIN(Начало!P4+Начало!Q4)</f>
        <v>-0.31941048978045838</v>
      </c>
      <c r="H7" s="146">
        <f>D7*SIN(Начало!P4+Начало!Q4)+(Конец!F7)*COS(Начало!P4+Начало!Q4)</f>
        <v>-12.79957922102661</v>
      </c>
      <c r="I7" s="148">
        <f t="shared" si="1"/>
        <v>12.803564007584683</v>
      </c>
      <c r="P7" s="144">
        <f t="shared" si="2"/>
        <v>20</v>
      </c>
      <c r="Q7" s="146">
        <f>'Главная динамическая таблица'!Y8</f>
        <v>4.7052737578585031</v>
      </c>
      <c r="R7" s="146">
        <f>'Главная динамическая таблица'!Z8</f>
        <v>-12.364756858389267</v>
      </c>
      <c r="S7" s="146">
        <f>'Главная динамическая таблица'!AK26</f>
        <v>0.57727375785849788</v>
      </c>
      <c r="T7" s="146">
        <f>'Главная динамическая таблица'!AL26</f>
        <v>-9.7156650113821446</v>
      </c>
      <c r="U7" s="146">
        <f t="shared" si="3"/>
        <v>2.3526368789292516</v>
      </c>
      <c r="V7" s="146">
        <f t="shared" si="4"/>
        <v>-0.28863687892924894</v>
      </c>
      <c r="W7" s="146">
        <f t="shared" si="5"/>
        <v>2.0640000000000027</v>
      </c>
      <c r="X7" s="146">
        <f t="shared" si="6"/>
        <v>-6.1823784291946335</v>
      </c>
      <c r="Y7" s="146">
        <f t="shared" si="7"/>
        <v>4.8578325056910723</v>
      </c>
      <c r="Z7" s="146">
        <f t="shared" si="8"/>
        <v>-1.3245459235035613</v>
      </c>
      <c r="AA7" s="146">
        <f t="shared" si="9"/>
        <v>2.4524514069538492</v>
      </c>
      <c r="AB7" s="146">
        <f>W7*COS(Начало!P4)-Z7*SIN(Начало!P4)</f>
        <v>2.3925469559002357</v>
      </c>
      <c r="AC7" s="146">
        <f>W7*SIN(Начало!P4)+Z7*COS(Начало!P4)</f>
        <v>-0.53873645438417161</v>
      </c>
    </row>
    <row r="8" spans="1:29" x14ac:dyDescent="0.45">
      <c r="A8" s="144">
        <f>'Главная динамическая таблица'!A9</f>
        <v>30</v>
      </c>
      <c r="B8" s="144">
        <f>Начало!J5</f>
        <v>6.41</v>
      </c>
      <c r="C8" s="144">
        <f t="shared" si="0"/>
        <v>36.409999999999997</v>
      </c>
      <c r="D8" s="146">
        <f>-'Главная динамическая таблица'!G9</f>
        <v>-4.3311005498770809</v>
      </c>
      <c r="E8" s="146">
        <f>-'Главная динамическая таблица'!H9</f>
        <v>-5.9450084696436143</v>
      </c>
      <c r="F8" s="146">
        <f>E8+(Начало!$F$3*Начало!$H$5*Начало!$H$6^2)/1000000</f>
        <v>-5.0699080606846376</v>
      </c>
      <c r="G8" s="146">
        <f>D8*COS(Начало!P5+Начало!Q5)-(Конец!F8)*SIN(Начало!P5+Начало!Q5)</f>
        <v>-0.47633596444160275</v>
      </c>
      <c r="H8" s="146">
        <f>D8*SIN(Начало!P5+Начало!Q5)+(Конец!F8)*COS(Начало!P5+Начало!Q5)</f>
        <v>-6.6509776548955646</v>
      </c>
      <c r="I8" s="148">
        <f t="shared" si="1"/>
        <v>6.6680131761223009</v>
      </c>
      <c r="P8" s="144">
        <f t="shared" si="2"/>
        <v>30</v>
      </c>
      <c r="Q8" s="146">
        <f>'Главная динамическая таблица'!Y9</f>
        <v>2.8782888418095118</v>
      </c>
      <c r="R8" s="146">
        <f>'Главная динамическая таблица'!Z9</f>
        <v>-11.825481038978161</v>
      </c>
      <c r="S8" s="146">
        <f>'Главная динамическая таблица'!AK27</f>
        <v>-8.5711158190490133E-2</v>
      </c>
      <c r="T8" s="146">
        <f>'Главная динамическая таблица'!AL27</f>
        <v>-9.196297925493786</v>
      </c>
      <c r="U8" s="146">
        <f t="shared" si="3"/>
        <v>1.4391444209047559</v>
      </c>
      <c r="V8" s="146">
        <f t="shared" si="4"/>
        <v>4.2855579095245067E-2</v>
      </c>
      <c r="W8" s="146">
        <f t="shared" si="5"/>
        <v>1.4820000000000011</v>
      </c>
      <c r="X8" s="146">
        <f t="shared" si="6"/>
        <v>-5.9127405194890805</v>
      </c>
      <c r="Y8" s="146">
        <f t="shared" si="7"/>
        <v>4.598148962746893</v>
      </c>
      <c r="Z8" s="146">
        <f t="shared" si="8"/>
        <v>-1.3145915567421875</v>
      </c>
      <c r="AA8" s="146">
        <f t="shared" si="9"/>
        <v>1.9810287633090669</v>
      </c>
      <c r="AB8" s="146">
        <f>W8*COS(Начало!P5)-Z8*SIN(Начало!P5)</f>
        <v>1.9407454267796327</v>
      </c>
      <c r="AC8" s="146">
        <f>W8*SIN(Начало!P5)+Z8*COS(Начало!P5)</f>
        <v>-0.39746968373926628</v>
      </c>
    </row>
    <row r="9" spans="1:29" x14ac:dyDescent="0.45">
      <c r="A9" s="144">
        <f>'Главная динамическая таблица'!A10</f>
        <v>40</v>
      </c>
      <c r="B9" s="144">
        <f>Начало!J6</f>
        <v>8.36</v>
      </c>
      <c r="C9" s="144">
        <f t="shared" si="0"/>
        <v>48.36</v>
      </c>
      <c r="D9" s="146">
        <f>-'Главная динамическая таблица'!G10</f>
        <v>-3.4537384653980938</v>
      </c>
      <c r="E9" s="146">
        <f>-'Главная динамическая таблица'!H10</f>
        <v>-3.0926354444836681</v>
      </c>
      <c r="F9" s="146">
        <f>E9+(Начало!$F$3*Начало!$H$5*Начало!$H$6^2)/1000000</f>
        <v>-2.2175350355246919</v>
      </c>
      <c r="G9" s="146">
        <f>D9*COS(Начало!P6+Начало!Q6)-(Конец!F9)*SIN(Начало!P6+Начало!Q6)</f>
        <v>-0.63758978788082077</v>
      </c>
      <c r="H9" s="146">
        <f>D9*SIN(Начало!P6+Начало!Q6)+(Конец!F9)*COS(Начало!P6+Начало!Q6)</f>
        <v>-4.0545345335241585</v>
      </c>
      <c r="I9" s="148">
        <f t="shared" si="1"/>
        <v>4.1043600014070254</v>
      </c>
      <c r="P9" s="144">
        <f t="shared" si="2"/>
        <v>40</v>
      </c>
      <c r="Q9" s="146">
        <f>'Главная динамическая таблица'!Y10</f>
        <v>1.8300858972089127</v>
      </c>
      <c r="R9" s="146">
        <f>'Главная динамическая таблица'!Z10</f>
        <v>-11.221834034262692</v>
      </c>
      <c r="S9" s="146">
        <f>'Главная динамическая таблица'!AK28</f>
        <v>-0.47391410279108737</v>
      </c>
      <c r="T9" s="146">
        <f>'Главная динамическая таблица'!AL28</f>
        <v>-8.4135866576572766</v>
      </c>
      <c r="U9" s="146">
        <f t="shared" si="3"/>
        <v>0.91504294860445634</v>
      </c>
      <c r="V9" s="146">
        <f t="shared" si="4"/>
        <v>0.23695705139554368</v>
      </c>
      <c r="W9" s="146">
        <f t="shared" si="5"/>
        <v>1.1520000000000001</v>
      </c>
      <c r="X9" s="146">
        <f t="shared" si="6"/>
        <v>-5.6109170171313458</v>
      </c>
      <c r="Y9" s="146">
        <f t="shared" si="7"/>
        <v>4.2067933288286383</v>
      </c>
      <c r="Z9" s="146">
        <f t="shared" si="8"/>
        <v>-1.4041236883027075</v>
      </c>
      <c r="AA9" s="146">
        <f t="shared" si="9"/>
        <v>1.8162233706383142</v>
      </c>
      <c r="AB9" s="146">
        <f>W9*COS(Начало!P6)-Z9*SIN(Начало!P6)</f>
        <v>1.7850365077814074</v>
      </c>
      <c r="AC9" s="146">
        <f>W9*SIN(Начало!P6)+Z9*COS(Начало!P6)</f>
        <v>-0.33512982251711976</v>
      </c>
    </row>
    <row r="10" spans="1:29" x14ac:dyDescent="0.45">
      <c r="A10" s="144">
        <f>'Главная динамическая таблица'!A11</f>
        <v>50</v>
      </c>
      <c r="B10" s="144">
        <f>Начало!J7</f>
        <v>10.16</v>
      </c>
      <c r="C10" s="144">
        <f t="shared" si="0"/>
        <v>60.16</v>
      </c>
      <c r="D10" s="146">
        <f>-'Главная динамическая таблица'!G11</f>
        <v>-2.7430539335792457</v>
      </c>
      <c r="E10" s="146">
        <f>-'Главная динамическая таблица'!H11</f>
        <v>-1.670640485885839</v>
      </c>
      <c r="F10" s="146">
        <f>E10+(Начало!$F$3*Начало!$H$5*Начало!$H$6^2)/1000000</f>
        <v>-0.79554007692686279</v>
      </c>
      <c r="G10" s="146">
        <f>D10*COS(Начало!P7+Начало!Q7)-(Конец!F10)*SIN(Начало!P7+Начало!Q7)</f>
        <v>-0.67482181630105642</v>
      </c>
      <c r="H10" s="146">
        <f>D10*SIN(Начало!P7+Начало!Q7)+(Конец!F10)*COS(Начало!P7+Начало!Q7)</f>
        <v>-2.7752197053144303</v>
      </c>
      <c r="I10" s="148">
        <f t="shared" si="1"/>
        <v>2.8560862901042348</v>
      </c>
      <c r="P10" s="144">
        <f t="shared" si="2"/>
        <v>50</v>
      </c>
      <c r="Q10" s="146">
        <f>'Главная динамическая таблица'!Y11</f>
        <v>1.5493754299007614</v>
      </c>
      <c r="R10" s="146">
        <f>'Главная динамическая таблица'!Z11</f>
        <v>-10.400684330594801</v>
      </c>
      <c r="S10" s="146">
        <f>'Главная динамическая таблица'!AK29</f>
        <v>-0.16662457009923748</v>
      </c>
      <c r="T10" s="146">
        <f>'Главная динамическая таблица'!AL29</f>
        <v>-7.5610192473146753</v>
      </c>
      <c r="U10" s="146">
        <f t="shared" si="3"/>
        <v>0.77468771495038069</v>
      </c>
      <c r="V10" s="146">
        <f t="shared" si="4"/>
        <v>8.3312285049618739E-2</v>
      </c>
      <c r="W10" s="146">
        <f t="shared" si="5"/>
        <v>0.85799999999999943</v>
      </c>
      <c r="X10" s="146">
        <f t="shared" si="6"/>
        <v>-5.2003421652974007</v>
      </c>
      <c r="Y10" s="146">
        <f t="shared" si="7"/>
        <v>3.7805096236573377</v>
      </c>
      <c r="Z10" s="146">
        <f t="shared" si="8"/>
        <v>-1.419832541640063</v>
      </c>
      <c r="AA10" s="146">
        <f t="shared" si="9"/>
        <v>1.6589419659228832</v>
      </c>
      <c r="AB10" s="146">
        <f>W10*COS(Начало!P7)-Z10*SIN(Начало!P7)</f>
        <v>1.6391665977939156</v>
      </c>
      <c r="AC10" s="146">
        <f>W10*SIN(Начало!P7)+Z10*COS(Начало!P7)</f>
        <v>-0.25538463339989737</v>
      </c>
    </row>
    <row r="11" spans="1:29" x14ac:dyDescent="0.45">
      <c r="A11" s="144">
        <f>'Главная динамическая таблица'!A12</f>
        <v>60</v>
      </c>
      <c r="B11" s="144">
        <f>Начало!J8</f>
        <v>11.37</v>
      </c>
      <c r="C11" s="144">
        <f t="shared" si="0"/>
        <v>71.37</v>
      </c>
      <c r="D11" s="146">
        <f>-'Главная динамическая таблица'!G12</f>
        <v>-2.1839346635789809</v>
      </c>
      <c r="E11" s="146">
        <f>-'Главная динамическая таблица'!H12</f>
        <v>-0.74128767348371005</v>
      </c>
      <c r="F11" s="146">
        <f>E11+(Начало!$F$3*Начало!$H$5*Начало!$H$6^2)/1000000</f>
        <v>0.13381273547526618</v>
      </c>
      <c r="G11" s="146">
        <f>D11*COS(Начало!P8+Начало!Q8)-(Конец!F11)*SIN(Начало!P8+Начало!Q8)</f>
        <v>-0.82447109324866352</v>
      </c>
      <c r="H11" s="146">
        <f>D11*SIN(Начало!P8+Начало!Q8)+(Конец!F11)*COS(Начало!P8+Начало!Q8)</f>
        <v>-2.0267520517701625</v>
      </c>
      <c r="I11" s="148">
        <f t="shared" si="1"/>
        <v>2.1880302701190426</v>
      </c>
      <c r="P11" s="144">
        <f t="shared" si="2"/>
        <v>60</v>
      </c>
      <c r="Q11" s="146">
        <f>'Главная динамическая таблица'!Y12</f>
        <v>1.3029749525561645</v>
      </c>
      <c r="R11" s="146">
        <f>'Главная динамическая таблица'!Z12</f>
        <v>-9.7015702634973842</v>
      </c>
      <c r="S11" s="146">
        <f>'Главная динамическая таблица'!AK30</f>
        <v>0.13297495255616398</v>
      </c>
      <c r="T11" s="146">
        <f>'Главная динамическая таблица'!AL30</f>
        <v>-6.9349769955805955</v>
      </c>
      <c r="U11" s="146">
        <f t="shared" si="3"/>
        <v>0.65148747627808223</v>
      </c>
      <c r="V11" s="146">
        <f t="shared" si="4"/>
        <v>-6.6487476278081992E-2</v>
      </c>
      <c r="W11" s="146">
        <f t="shared" si="5"/>
        <v>0.58500000000000019</v>
      </c>
      <c r="X11" s="146">
        <f t="shared" si="6"/>
        <v>-4.8507851317486921</v>
      </c>
      <c r="Y11" s="146">
        <f t="shared" si="7"/>
        <v>3.4674884977902978</v>
      </c>
      <c r="Z11" s="146">
        <f t="shared" si="8"/>
        <v>-1.3832966339583943</v>
      </c>
      <c r="AA11" s="146">
        <f t="shared" si="9"/>
        <v>1.5019103094128572</v>
      </c>
      <c r="AB11" s="146">
        <f>W11*COS(Начало!P8)-Z11*SIN(Начало!P8)</f>
        <v>1.4904700259774735</v>
      </c>
      <c r="AC11" s="146">
        <f>W11*SIN(Начало!P8)+Z11*COS(Начало!P8)</f>
        <v>-0.18502345576530055</v>
      </c>
    </row>
    <row r="12" spans="1:29" x14ac:dyDescent="0.45">
      <c r="A12" s="144">
        <f>'Главная динамическая таблица'!A13</f>
        <v>70</v>
      </c>
      <c r="B12" s="144">
        <f>Начало!J9</f>
        <v>12.37</v>
      </c>
      <c r="C12" s="144">
        <f t="shared" si="0"/>
        <v>82.37</v>
      </c>
      <c r="D12" s="146">
        <f>-'Главная динамическая таблица'!G13</f>
        <v>-1.8678777675027924</v>
      </c>
      <c r="E12" s="146">
        <f>-'Главная динамическая таблица'!H13</f>
        <v>-0.25138873295153141</v>
      </c>
      <c r="F12" s="146">
        <f>E12+(Начало!$F$3*Начало!$H$5*Начало!$H$6^2)/1000000</f>
        <v>0.62371167600744482</v>
      </c>
      <c r="G12" s="146">
        <f>D12*COS(Начало!P9+Начало!Q9)-(Конец!F12)*SIN(Начало!P9+Начало!Q9)</f>
        <v>-0.86619759377529404</v>
      </c>
      <c r="H12" s="146">
        <f>D12*SIN(Начало!P9+Начало!Q9)+(Конец!F12)*COS(Начало!P9+Начало!Q9)</f>
        <v>-1.7685263180561162</v>
      </c>
      <c r="I12" s="148">
        <f t="shared" si="1"/>
        <v>1.9692596601563828</v>
      </c>
      <c r="P12" s="144">
        <f>A12</f>
        <v>70</v>
      </c>
      <c r="Q12" s="146">
        <f>'Главная динамическая таблица'!Y13</f>
        <v>1.5540316942400079</v>
      </c>
      <c r="R12" s="146">
        <f>'Главная динамическая таблица'!Z13</f>
        <v>-9.2844949770107874</v>
      </c>
      <c r="S12" s="146">
        <f>'Главная динамическая таблица'!AK31</f>
        <v>0.85203169424000769</v>
      </c>
      <c r="T12" s="146">
        <f>'Главная динамическая таблица'!AL31</f>
        <v>-6.6772416449908709</v>
      </c>
      <c r="U12" s="146">
        <f t="shared" si="3"/>
        <v>0.77701584712000393</v>
      </c>
      <c r="V12" s="146">
        <f t="shared" si="4"/>
        <v>-0.42601584712000384</v>
      </c>
      <c r="W12" s="146">
        <f t="shared" si="5"/>
        <v>0.35100000000000009</v>
      </c>
      <c r="X12" s="146">
        <f t="shared" si="6"/>
        <v>-4.6422474885053937</v>
      </c>
      <c r="Y12" s="146">
        <f t="shared" si="7"/>
        <v>3.3386208224954355</v>
      </c>
      <c r="Z12" s="146">
        <f t="shared" si="8"/>
        <v>-1.3036266660099582</v>
      </c>
      <c r="AA12" s="146">
        <f t="shared" si="9"/>
        <v>1.3500531412993488</v>
      </c>
      <c r="AB12" s="146">
        <f>W12*COS(Начало!P9)-Z12*SIN(Начало!P9)</f>
        <v>1.3450574286166035</v>
      </c>
      <c r="AC12" s="146">
        <f>W12*SIN(Начало!P9)+Z12*COS(Начало!P9)</f>
        <v>-0.11603446925603578</v>
      </c>
    </row>
    <row r="13" spans="1:29" x14ac:dyDescent="0.45">
      <c r="A13" s="144">
        <f>'Главная динамическая таблица'!A14</f>
        <v>80</v>
      </c>
      <c r="B13" s="144">
        <f>Начало!J10</f>
        <v>13.14</v>
      </c>
      <c r="C13" s="144">
        <f t="shared" si="0"/>
        <v>93.14</v>
      </c>
      <c r="D13" s="146">
        <f>-'Главная динамическая таблица'!G14</f>
        <v>-1.6460308210280044</v>
      </c>
      <c r="E13" s="146">
        <f>-'Главная динамическая таблица'!H14</f>
        <v>9.0771563824932705E-2</v>
      </c>
      <c r="F13" s="146">
        <f>E13+(Начало!$F$3*Начало!$H$5*Начало!$H$6^2)/1000000</f>
        <v>0.96587197278390891</v>
      </c>
      <c r="G13" s="146">
        <f>D13*COS(Начало!P10+Начало!Q10)-(Конец!F13)*SIN(Начало!P10+Начало!Q10)</f>
        <v>-0.87425904710712998</v>
      </c>
      <c r="H13" s="146">
        <f>D13*SIN(Начало!P10+Начало!Q10)+(Конец!F13)*COS(Начало!P10+Начало!Q10)</f>
        <v>-1.6964661063914417</v>
      </c>
      <c r="I13" s="148">
        <f t="shared" si="1"/>
        <v>1.9084879175891067</v>
      </c>
      <c r="P13" s="144">
        <f t="shared" si="2"/>
        <v>80</v>
      </c>
      <c r="Q13" s="146">
        <f>'Главная динамическая таблица'!Y14</f>
        <v>1.8238557414429444</v>
      </c>
      <c r="R13" s="146">
        <f>'Главная динамическая таблица'!Z14</f>
        <v>-8.6386016452054051</v>
      </c>
      <c r="S13" s="146">
        <f>'Главная динамическая таблица'!AK32</f>
        <v>1.5898557414429444</v>
      </c>
      <c r="T13" s="146">
        <f>'Главная динамическая таблица'!AL32</f>
        <v>-6.8539947209377958</v>
      </c>
      <c r="U13" s="146">
        <f t="shared" si="3"/>
        <v>0.91192787072147219</v>
      </c>
      <c r="V13" s="146">
        <f t="shared" si="4"/>
        <v>-0.7949278707214722</v>
      </c>
      <c r="W13" s="146">
        <f t="shared" si="5"/>
        <v>0.11699999999999999</v>
      </c>
      <c r="X13" s="146">
        <f t="shared" si="6"/>
        <v>-4.3193008226027025</v>
      </c>
      <c r="Y13" s="146">
        <f t="shared" si="7"/>
        <v>3.4269973604688979</v>
      </c>
      <c r="Z13" s="146">
        <f t="shared" si="8"/>
        <v>-0.89230346213380463</v>
      </c>
      <c r="AA13" s="146">
        <f t="shared" si="9"/>
        <v>0.89994136949913239</v>
      </c>
      <c r="AB13" s="146">
        <f>W13*COS(Начало!P10)-Z13*SIN(Начало!P10)</f>
        <v>0.89906420433603684</v>
      </c>
      <c r="AC13" s="146">
        <f>W13*SIN(Начало!P10)+Z13*COS(Начало!P10)</f>
        <v>-3.9724363022999684E-2</v>
      </c>
    </row>
    <row r="14" spans="1:29" x14ac:dyDescent="0.45">
      <c r="A14" s="144">
        <f>'Главная динамическая таблица'!A15</f>
        <v>90</v>
      </c>
      <c r="B14" s="144">
        <f>Начало!J11</f>
        <v>13.27</v>
      </c>
      <c r="C14" s="144">
        <f t="shared" si="0"/>
        <v>103.27</v>
      </c>
      <c r="D14" s="146">
        <f>-'Главная динамическая таблица'!G15</f>
        <v>-1.5560033321375404</v>
      </c>
      <c r="E14" s="146">
        <f>-'Главная динамическая таблица'!H15</f>
        <v>0.36696345935417957</v>
      </c>
      <c r="F14" s="146">
        <f>E14+(Начало!$F$3*Начало!$H$5*Начало!$H$6^2)/1000000</f>
        <v>1.2420638683131557</v>
      </c>
      <c r="G14" s="146">
        <f>D14*COS(Начало!P11+Начало!Q11)-(Конец!F14)*SIN(Начало!P11+Начало!Q11)</f>
        <v>-0.85173452194842247</v>
      </c>
      <c r="H14" s="146">
        <f>D14*SIN(Начало!P11+Начало!Q11)+(Конец!F14)*COS(Начало!P11+Начало!Q11)</f>
        <v>-1.7995603148306702</v>
      </c>
      <c r="I14" s="148">
        <f t="shared" si="1"/>
        <v>1.990946765383788</v>
      </c>
      <c r="P14" s="144">
        <f t="shared" si="2"/>
        <v>90</v>
      </c>
      <c r="Q14" s="146">
        <f>'Главная динамическая таблица'!Y15</f>
        <v>2.1360199928252412</v>
      </c>
      <c r="R14" s="146">
        <f>'Главная динамическая таблица'!Z15</f>
        <v>-7.4045696662156208</v>
      </c>
      <c r="S14" s="146">
        <f>'Главная динамическая таблица'!AK33</f>
        <v>2.1360199928252412</v>
      </c>
      <c r="T14" s="146">
        <f>'Главная динамическая таблица'!AL33</f>
        <v>-7.4045696662156208</v>
      </c>
      <c r="U14" s="146">
        <f t="shared" si="3"/>
        <v>1.0680099964126206</v>
      </c>
      <c r="V14" s="146">
        <f t="shared" si="4"/>
        <v>-1.0680099964126206</v>
      </c>
      <c r="W14" s="146">
        <f t="shared" si="5"/>
        <v>0</v>
      </c>
      <c r="X14" s="146">
        <f t="shared" si="6"/>
        <v>-3.7022848331078104</v>
      </c>
      <c r="Y14" s="146">
        <f t="shared" si="7"/>
        <v>3.7022848331078104</v>
      </c>
      <c r="Z14" s="146">
        <f t="shared" si="8"/>
        <v>0</v>
      </c>
      <c r="AA14" s="146">
        <f t="shared" si="9"/>
        <v>0</v>
      </c>
      <c r="AB14" s="146">
        <f>W14*COS(Начало!P11)-Z14*SIN(Начало!P11)</f>
        <v>0</v>
      </c>
      <c r="AC14" s="146">
        <f>W14*SIN(Начало!P11)+Z14*COS(Начало!P11)</f>
        <v>0</v>
      </c>
    </row>
    <row r="15" spans="1:29" x14ac:dyDescent="0.45">
      <c r="A15" s="144">
        <f>'Главная динамическая таблица'!A16</f>
        <v>100</v>
      </c>
      <c r="B15" s="144">
        <f>Начало!J12</f>
        <v>13.14</v>
      </c>
      <c r="C15" s="144">
        <f t="shared" si="0"/>
        <v>113.14</v>
      </c>
      <c r="D15" s="146">
        <f>-'Главная динамическая таблица'!G16</f>
        <v>-1.520330786682963</v>
      </c>
      <c r="E15" s="146">
        <f>-'Главная динамическая таблица'!H16</f>
        <v>0.65268285131580495</v>
      </c>
      <c r="F15" s="146">
        <f>E15+(Начало!$F$3*Начало!$H$5*Начало!$H$6^2)/1000000</f>
        <v>1.5277832602747812</v>
      </c>
      <c r="G15" s="146">
        <f>D15*COS(Начало!P12+Начало!Q12)-(Конец!F15)*SIN(Начало!P12+Начало!Q12)</f>
        <v>-0.80741073717769474</v>
      </c>
      <c r="H15" s="146">
        <f>D15*SIN(Начало!P12+Начало!Q12)+(Конец!F15)*COS(Начало!P12+Начало!Q12)</f>
        <v>-1.9984031857465721</v>
      </c>
      <c r="I15" s="148">
        <f t="shared" si="1"/>
        <v>2.1553485544829813</v>
      </c>
      <c r="P15" s="144">
        <f t="shared" si="2"/>
        <v>100</v>
      </c>
      <c r="Q15" s="146">
        <f>'Главная динамическая таблица'!Y16</f>
        <v>4.6436068063111016</v>
      </c>
      <c r="R15" s="146">
        <f>'Главная динамическая таблица'!Z16</f>
        <v>-8.1893667353133655</v>
      </c>
      <c r="S15" s="146">
        <f>'Главная динамическая таблица'!AK34</f>
        <v>4.6436068063111016</v>
      </c>
      <c r="T15" s="146">
        <f>'Главная динамическая таблица'!AL34</f>
        <v>-8.1893667353133672</v>
      </c>
      <c r="U15" s="146">
        <f t="shared" si="3"/>
        <v>2.3218034031555508</v>
      </c>
      <c r="V15" s="146">
        <f t="shared" si="4"/>
        <v>-2.3218034031555508</v>
      </c>
      <c r="W15" s="146">
        <f t="shared" si="5"/>
        <v>0</v>
      </c>
      <c r="X15" s="146">
        <f t="shared" si="6"/>
        <v>-4.0946833676566827</v>
      </c>
      <c r="Y15" s="146">
        <f t="shared" si="7"/>
        <v>4.0946833676566836</v>
      </c>
      <c r="Z15" s="146">
        <f t="shared" si="8"/>
        <v>0</v>
      </c>
      <c r="AA15" s="146">
        <f t="shared" si="9"/>
        <v>0</v>
      </c>
      <c r="AB15" s="146">
        <f>W15*COS(Начало!P12)-Z15*SIN(Начало!P12)</f>
        <v>0</v>
      </c>
      <c r="AC15" s="146">
        <f>W15*SIN(Начало!P12)+Z15*COS(Начало!P12)</f>
        <v>0</v>
      </c>
    </row>
    <row r="16" spans="1:29" x14ac:dyDescent="0.45">
      <c r="A16" s="144">
        <f>'Главная динамическая таблица'!A17</f>
        <v>110</v>
      </c>
      <c r="B16" s="144">
        <f>Начало!J13</f>
        <v>12.59</v>
      </c>
      <c r="C16" s="144">
        <f t="shared" si="0"/>
        <v>122.59</v>
      </c>
      <c r="D16" s="146">
        <f>-'Главная динамическая таблица'!G17</f>
        <v>-1.3268389013370123</v>
      </c>
      <c r="E16" s="146">
        <f>-'Главная динамическая таблица'!H17</f>
        <v>0.85148210170149119</v>
      </c>
      <c r="F16" s="146">
        <f>E16+(Начало!$F$3*Начало!$H$5*Начало!$H$6^2)/1000000</f>
        <v>1.7265825106604673</v>
      </c>
      <c r="G16" s="146">
        <f>D16*COS(Начало!P13+Начало!Q13)-(Конец!F16)*SIN(Начало!P13+Начало!Q13)</f>
        <v>-0.74005897582865598</v>
      </c>
      <c r="H16" s="146">
        <f>D16*SIN(Начало!P13+Начало!Q13)+(Конец!F16)*COS(Начало!P13+Начало!Q13)</f>
        <v>-2.0479016940554673</v>
      </c>
      <c r="I16" s="148">
        <f t="shared" si="1"/>
        <v>2.1775189175343144</v>
      </c>
      <c r="P16" s="144">
        <f t="shared" si="2"/>
        <v>110</v>
      </c>
      <c r="Q16" s="146">
        <f>'Главная динамическая таблица'!Y17</f>
        <v>6.6159322025664276</v>
      </c>
      <c r="R16" s="146">
        <f>'Главная динамическая таблица'!Z17</f>
        <v>-9.0142019870048866</v>
      </c>
      <c r="S16" s="146">
        <f>'Главная динамическая таблица'!AK35</f>
        <v>6.6159322025664276</v>
      </c>
      <c r="T16" s="146">
        <f>'Главная динамическая таблица'!AL35</f>
        <v>-9.0142019870048919</v>
      </c>
      <c r="U16" s="146">
        <f t="shared" si="3"/>
        <v>3.3079661012832138</v>
      </c>
      <c r="V16" s="146">
        <f t="shared" si="4"/>
        <v>-3.3079661012832138</v>
      </c>
      <c r="W16" s="146">
        <f>U16+V16</f>
        <v>0</v>
      </c>
      <c r="X16" s="146">
        <f t="shared" si="6"/>
        <v>-4.5071009935024433</v>
      </c>
      <c r="Y16" s="146">
        <f t="shared" si="7"/>
        <v>4.507100993502446</v>
      </c>
      <c r="Z16" s="146">
        <f t="shared" si="8"/>
        <v>0</v>
      </c>
      <c r="AA16" s="146">
        <f t="shared" si="9"/>
        <v>0</v>
      </c>
      <c r="AB16" s="146">
        <f>W16*COS(Начало!P13)-Z16*SIN(Начало!P13)</f>
        <v>0</v>
      </c>
      <c r="AC16" s="146">
        <f>W16*SIN(Начало!P13)+Z16*COS(Начало!P13)</f>
        <v>0</v>
      </c>
    </row>
    <row r="17" spans="1:29" x14ac:dyDescent="0.45">
      <c r="A17" s="144">
        <f>'Главная динамическая таблица'!A18</f>
        <v>120</v>
      </c>
      <c r="B17" s="144">
        <f>Начало!J14</f>
        <v>11.37</v>
      </c>
      <c r="C17" s="144">
        <f t="shared" si="0"/>
        <v>131.37</v>
      </c>
      <c r="D17" s="146">
        <f>-'Главная динамическая таблица'!G18</f>
        <v>-1.1636142570911705</v>
      </c>
      <c r="E17" s="146">
        <f>-'Главная динамическая таблица'!H18</f>
        <v>1.0321710375687454</v>
      </c>
      <c r="F17" s="146">
        <f>E17+(Начало!$F$3*Начало!$H$5*Начало!$H$6^2)/1000000</f>
        <v>1.9072714465277216</v>
      </c>
      <c r="G17" s="146">
        <f>D17*COS(Начало!P14+Начало!Q14)-(Конец!F17)*SIN(Начало!P14+Начало!Q14)</f>
        <v>-0.66227085298097499</v>
      </c>
      <c r="H17" s="146">
        <f>D17*SIN(Начало!P14+Начало!Q14)+(Конец!F17)*COS(Начало!P14+Начало!Q14)</f>
        <v>-2.1337947013097667</v>
      </c>
      <c r="I17" s="148">
        <f t="shared" si="1"/>
        <v>2.2342073560987541</v>
      </c>
      <c r="P17" s="144">
        <f t="shared" si="2"/>
        <v>120</v>
      </c>
      <c r="Q17" s="146">
        <f>'Главная динамическая таблица'!Y18</f>
        <v>7.9228304475176392</v>
      </c>
      <c r="R17" s="146">
        <f>'Главная динамическая таблица'!Z18</f>
        <v>-9.6677683121152445</v>
      </c>
      <c r="S17" s="146">
        <f>'Главная динамическая таблица'!AK36</f>
        <v>7.9228304475176392</v>
      </c>
      <c r="T17" s="146">
        <f>'Главная динамическая таблица'!AL36</f>
        <v>-9.6677683121152462</v>
      </c>
      <c r="U17" s="146">
        <f t="shared" si="3"/>
        <v>3.9614152237588196</v>
      </c>
      <c r="V17" s="146">
        <f t="shared" si="4"/>
        <v>-3.9614152237588196</v>
      </c>
      <c r="W17" s="146">
        <f t="shared" si="5"/>
        <v>0</v>
      </c>
      <c r="X17" s="146">
        <f t="shared" si="6"/>
        <v>-4.8338841560576222</v>
      </c>
      <c r="Y17" s="146">
        <f t="shared" si="7"/>
        <v>4.8338841560576231</v>
      </c>
      <c r="Z17" s="146">
        <f t="shared" si="8"/>
        <v>0</v>
      </c>
      <c r="AA17" s="146">
        <f t="shared" si="9"/>
        <v>0</v>
      </c>
      <c r="AB17" s="146">
        <f>W17*COS(Начало!P14)-Z17*SIN(Начало!P14)</f>
        <v>0</v>
      </c>
      <c r="AC17" s="146">
        <f>W17*SIN(Начало!P14)+Z17*COS(Начало!P14)</f>
        <v>0</v>
      </c>
    </row>
    <row r="18" spans="1:29" x14ac:dyDescent="0.45">
      <c r="A18" s="144">
        <f>'Главная динамическая таблица'!A19</f>
        <v>130</v>
      </c>
      <c r="B18" s="144">
        <f>Начало!J15</f>
        <v>10.16</v>
      </c>
      <c r="C18" s="144">
        <f t="shared" si="0"/>
        <v>140.16</v>
      </c>
      <c r="D18" s="146">
        <f>-'Главная динамическая таблица'!G19</f>
        <v>-1.0137758508033918</v>
      </c>
      <c r="E18" s="146">
        <f>-'Главная динамическая таблица'!H19</f>
        <v>1.2356481655748912</v>
      </c>
      <c r="F18" s="146">
        <f>E18+(Начало!$F$3*Начало!$H$5*Начало!$H$6^2)/1000000</f>
        <v>2.1107485745338677</v>
      </c>
      <c r="G18" s="146">
        <f>D18*COS(Начало!P15+Начало!Q15)-(Конец!F18)*SIN(Начало!P15+Начало!Q15)</f>
        <v>-0.57382837801328002</v>
      </c>
      <c r="H18" s="146">
        <f>D18*SIN(Начало!P15+Начало!Q15)+(Конец!F18)*COS(Начало!P15+Начало!Q15)</f>
        <v>-2.2701810529461177</v>
      </c>
      <c r="I18" s="148">
        <f t="shared" si="1"/>
        <v>2.3415808806378857</v>
      </c>
      <c r="P18" s="144">
        <f t="shared" si="2"/>
        <v>130</v>
      </c>
      <c r="Q18" s="146">
        <f>'Главная динамическая таблица'!Y19</f>
        <v>8.531133703510676</v>
      </c>
      <c r="R18" s="146">
        <f>'Главная динамическая таблица'!Z19</f>
        <v>-10.058347691889185</v>
      </c>
      <c r="S18" s="146">
        <f>'Главная динамическая таблица'!AK37</f>
        <v>8.5761337035106759</v>
      </c>
      <c r="T18" s="146">
        <f>'Главная динамическая таблица'!AL37</f>
        <v>-10.109977966130639</v>
      </c>
      <c r="U18" s="146">
        <f t="shared" si="3"/>
        <v>4.265566851755338</v>
      </c>
      <c r="V18" s="146">
        <f t="shared" si="4"/>
        <v>-4.288066851755338</v>
      </c>
      <c r="W18" s="146">
        <f t="shared" si="5"/>
        <v>-2.2499999999999964E-2</v>
      </c>
      <c r="X18" s="146">
        <f t="shared" si="6"/>
        <v>-5.0291738459445927</v>
      </c>
      <c r="Y18" s="146">
        <f t="shared" si="7"/>
        <v>5.0549889830653196</v>
      </c>
      <c r="Z18" s="146">
        <f t="shared" si="8"/>
        <v>2.5815137120726916E-2</v>
      </c>
      <c r="AA18" s="146">
        <f t="shared" si="9"/>
        <v>3.4244288641493655E-2</v>
      </c>
      <c r="AB18" s="146">
        <f>W18*COS(Начало!P15)-Z18*SIN(Начало!P15)</f>
        <v>-5.3128211217401966E-3</v>
      </c>
      <c r="AC18" s="146">
        <f>W18*SIN(Начало!P15)+Z18*COS(Начало!P15)</f>
        <v>-3.3829650253739282E-2</v>
      </c>
    </row>
    <row r="19" spans="1:29" x14ac:dyDescent="0.45">
      <c r="A19" s="144">
        <f>'Главная динамическая таблица'!A20</f>
        <v>140</v>
      </c>
      <c r="B19" s="144">
        <f>Начало!J16</f>
        <v>8.36</v>
      </c>
      <c r="C19" s="144">
        <f t="shared" si="0"/>
        <v>148.36000000000001</v>
      </c>
      <c r="D19" s="146">
        <f>-'Главная динамическая таблица'!G20</f>
        <v>-0.83517530473754864</v>
      </c>
      <c r="E19" s="146">
        <f>-'Главная динамическая таблица'!H20</f>
        <v>1.3820618597208969</v>
      </c>
      <c r="F19" s="146">
        <f>E19+(Начало!$F$3*Начало!$H$5*Начало!$H$6^2)/1000000</f>
        <v>2.2571622686798731</v>
      </c>
      <c r="G19" s="146">
        <f>D19*COS(Начало!P16+Начало!Q16)-(Конец!F19)*SIN(Начало!P16+Начало!Q16)</f>
        <v>-0.47302746430057163</v>
      </c>
      <c r="H19" s="146">
        <f>D19*SIN(Начало!P16+Начало!Q16)+(Конец!F19)*COS(Начало!P16+Начало!Q16)</f>
        <v>-2.3597763272846222</v>
      </c>
      <c r="I19" s="148">
        <f t="shared" si="1"/>
        <v>2.4067196132486082</v>
      </c>
      <c r="P19" s="144">
        <f t="shared" si="2"/>
        <v>140</v>
      </c>
      <c r="Q19" s="146">
        <f>'Главная динамическая таблица'!Y20</f>
        <v>8.1954951674891863</v>
      </c>
      <c r="R19" s="146">
        <f>'Главная динамическая таблица'!Z20</f>
        <v>-10.058347691889187</v>
      </c>
      <c r="S19" s="146">
        <f>'Главная динамическая таблица'!AK38</f>
        <v>8.2950951674891833</v>
      </c>
      <c r="T19" s="146">
        <f>'Главная динамическая таблица'!AL38</f>
        <v>-10.151955937776028</v>
      </c>
      <c r="U19" s="146">
        <f t="shared" si="3"/>
        <v>4.0977475837445931</v>
      </c>
      <c r="V19" s="146">
        <f t="shared" si="4"/>
        <v>-4.1475475837445916</v>
      </c>
      <c r="W19" s="146">
        <f t="shared" si="5"/>
        <v>-4.9799999999998512E-2</v>
      </c>
      <c r="X19" s="146">
        <f t="shared" si="6"/>
        <v>-5.0291738459445936</v>
      </c>
      <c r="Y19" s="146">
        <f t="shared" si="7"/>
        <v>5.0759779688880142</v>
      </c>
      <c r="Z19" s="146">
        <f t="shared" si="8"/>
        <v>4.6804122943420623E-2</v>
      </c>
      <c r="AA19" s="146">
        <f t="shared" si="9"/>
        <v>6.8342270407871913E-2</v>
      </c>
      <c r="AB19" s="146">
        <f>W19*COS(Начало!P16)-Z19*SIN(Начало!P16)</f>
        <v>8.0639029570476958E-3</v>
      </c>
      <c r="AC19" s="146">
        <f>W19*SIN(Начало!P16)+Z19*COS(Начало!P16)</f>
        <v>-6.7864861258253542E-2</v>
      </c>
    </row>
    <row r="20" spans="1:29" x14ac:dyDescent="0.45">
      <c r="A20" s="144">
        <f>'Главная динамическая таблица'!A21</f>
        <v>150</v>
      </c>
      <c r="B20" s="144">
        <f>Начало!J17</f>
        <v>6.41</v>
      </c>
      <c r="C20" s="144">
        <f t="shared" si="0"/>
        <v>156.41</v>
      </c>
      <c r="D20" s="146">
        <f>-'Главная динамическая таблица'!G21</f>
        <v>-0.62522782851371228</v>
      </c>
      <c r="E20" s="146">
        <f>-'Главная динамическая таблица'!H21</f>
        <v>1.4784197446839891</v>
      </c>
      <c r="F20" s="146">
        <f>E20+(Начало!$F$3*Начало!$H$5*Начало!$H$6^2)/1000000</f>
        <v>2.3535201536429655</v>
      </c>
      <c r="G20" s="146">
        <f>D20*COS(Начало!P17+Начало!Q17)-(Конец!F20)*SIN(Начало!P17+Начало!Q17)</f>
        <v>-0.36887393288573145</v>
      </c>
      <c r="H20" s="146">
        <f>D20*SIN(Начало!P17+Начало!Q17)+(Конец!F20)*COS(Начало!P17+Начало!Q17)</f>
        <v>-2.4070519256528291</v>
      </c>
      <c r="I20" s="148">
        <f t="shared" si="1"/>
        <v>2.4351523466000193</v>
      </c>
      <c r="P20" s="144">
        <f t="shared" si="2"/>
        <v>150</v>
      </c>
      <c r="Q20" s="146">
        <f>'Главная динамическая таблица'!Y21</f>
        <v>7.6563381827206207</v>
      </c>
      <c r="R20" s="146">
        <f>'Главная динамическая таблица'!Z21</f>
        <v>-9.6677683121152569</v>
      </c>
      <c r="S20" s="146">
        <f>'Главная динамическая таблица'!AK39</f>
        <v>7.8291381827206177</v>
      </c>
      <c r="T20" s="146">
        <f>'Главная динамическая таблица'!AL39</f>
        <v>-9.7891152250452969</v>
      </c>
      <c r="U20" s="146">
        <f t="shared" si="3"/>
        <v>3.8281690913603104</v>
      </c>
      <c r="V20" s="146">
        <f t="shared" si="4"/>
        <v>-3.9145690913603088</v>
      </c>
      <c r="W20" s="146">
        <f t="shared" si="5"/>
        <v>-8.6399999999998478E-2</v>
      </c>
      <c r="X20" s="146">
        <f t="shared" si="6"/>
        <v>-4.8338841560576284</v>
      </c>
      <c r="Y20" s="146">
        <f t="shared" si="7"/>
        <v>4.8945576125226484</v>
      </c>
      <c r="Z20" s="146">
        <f t="shared" si="8"/>
        <v>6.0673456465019981E-2</v>
      </c>
      <c r="AA20" s="146">
        <f t="shared" si="9"/>
        <v>0.10557569947394339</v>
      </c>
      <c r="AB20" s="146">
        <f>W20*COS(Начало!P17)-Z20*SIN(Начало!P17)</f>
        <v>4.4487866654464192E-2</v>
      </c>
      <c r="AC20" s="146">
        <f>W20*SIN(Начало!P17)+Z20*COS(Начало!P17)</f>
        <v>-9.574475463411572E-2</v>
      </c>
    </row>
    <row r="21" spans="1:29" x14ac:dyDescent="0.45">
      <c r="A21" s="144">
        <f>'Главная динамическая таблица'!A22</f>
        <v>160</v>
      </c>
      <c r="B21" s="144">
        <f>Начало!J18</f>
        <v>4.34</v>
      </c>
      <c r="C21" s="144">
        <f t="shared" si="0"/>
        <v>164.34</v>
      </c>
      <c r="D21" s="146">
        <f>-'Главная динамическая таблица'!G22</f>
        <v>-0.411127514870542</v>
      </c>
      <c r="E21" s="146">
        <f>-'Главная динамическая таблица'!H22</f>
        <v>1.5269424259704962</v>
      </c>
      <c r="F21" s="146">
        <f>E21+(Начало!$F$3*Начало!$H$5*Начало!$H$6^2)/1000000</f>
        <v>2.4020428349294725</v>
      </c>
      <c r="G21" s="146">
        <f>D21*COS(Начало!P18+Начало!Q18)-(Конец!F21)*SIN(Начало!P18+Начало!Q18)</f>
        <v>-0.25251268876504845</v>
      </c>
      <c r="H21" s="146">
        <f>D21*SIN(Начало!P18+Начало!Q18)+(Конец!F21)*COS(Начало!P18+Начало!Q18)</f>
        <v>-2.4238549784036771</v>
      </c>
      <c r="I21" s="148">
        <f t="shared" si="1"/>
        <v>2.4369726330674384</v>
      </c>
      <c r="P21" s="144">
        <f t="shared" si="2"/>
        <v>160</v>
      </c>
      <c r="Q21" s="146">
        <f>'Главная динамическая таблица'!Y22</f>
        <v>6.2663508358538245</v>
      </c>
      <c r="R21" s="146">
        <f>'Главная динамическая таблица'!Z22</f>
        <v>-8.9973325556752624</v>
      </c>
      <c r="S21" s="146">
        <f>'Главная динамическая таблица'!AK40</f>
        <v>6.5087508358538271</v>
      </c>
      <c r="T21" s="146">
        <f>'Главная динамическая таблица'!AL40</f>
        <v>-9.1288787680936476</v>
      </c>
      <c r="U21" s="146">
        <f t="shared" si="3"/>
        <v>3.1331754179269122</v>
      </c>
      <c r="V21" s="146">
        <f t="shared" si="4"/>
        <v>-3.2543754179269135</v>
      </c>
      <c r="W21" s="146">
        <f t="shared" si="5"/>
        <v>-0.12120000000000131</v>
      </c>
      <c r="X21" s="146">
        <f t="shared" si="6"/>
        <v>-4.4986662778376312</v>
      </c>
      <c r="Y21" s="146">
        <f t="shared" si="7"/>
        <v>4.5644393840468238</v>
      </c>
      <c r="Z21" s="146">
        <f t="shared" si="8"/>
        <v>6.5773106209192633E-2</v>
      </c>
      <c r="AA21" s="146">
        <f t="shared" si="9"/>
        <v>0.13789685094448695</v>
      </c>
      <c r="AB21" s="146">
        <f>W21*COS(Начало!P18)-Z21*SIN(Начало!P18)</f>
        <v>9.1395018426610811E-2</v>
      </c>
      <c r="AC21" s="146">
        <f>W21*SIN(Начало!P18)+Z21*COS(Начало!P18)</f>
        <v>-0.10325934392201765</v>
      </c>
    </row>
    <row r="22" spans="1:29" x14ac:dyDescent="0.45">
      <c r="A22" s="144">
        <f>'Главная динамическая таблица'!A23</f>
        <v>170</v>
      </c>
      <c r="B22" s="144">
        <f>Начало!J19</f>
        <v>2.19</v>
      </c>
      <c r="C22" s="144">
        <f t="shared" si="0"/>
        <v>172.19</v>
      </c>
      <c r="D22" s="146">
        <f>-'Главная динамическая таблица'!G23</f>
        <v>-0.18794513587915274</v>
      </c>
      <c r="E22" s="146">
        <f>-'Главная динамическая таблица'!H23</f>
        <v>1.4333683370613366</v>
      </c>
      <c r="F22" s="146">
        <f>E22+(Начало!$F$3*Начало!$H$5*Начало!$H$6^2)/1000000</f>
        <v>2.3084687460203126</v>
      </c>
      <c r="G22" s="146">
        <f>D22*COS(Начало!P19+Начало!Q19)-(Конец!F22)*SIN(Начало!P19+Начало!Q19)</f>
        <v>-0.12749254577403835</v>
      </c>
      <c r="H22" s="146">
        <f>D22*SIN(Начало!P19+Начало!Q19)+(Конец!F22)*COS(Начало!P19+Начало!Q19)</f>
        <v>-2.3125952901935265</v>
      </c>
      <c r="I22" s="148">
        <f t="shared" si="1"/>
        <v>2.3161069330782693</v>
      </c>
      <c r="P22" s="144">
        <f t="shared" si="2"/>
        <v>170</v>
      </c>
      <c r="Q22" s="146">
        <f>'Главная динамическая таблица'!Y23</f>
        <v>4.3659946604873987</v>
      </c>
      <c r="R22" s="146">
        <f>'Главная динамическая таблица'!Z23</f>
        <v>-8.189366735313369</v>
      </c>
      <c r="S22" s="146">
        <f>'Главная динамическая таблица'!AK41</f>
        <v>4.6719946604873996</v>
      </c>
      <c r="T22" s="146">
        <f>'Главная динамическая таблица'!AL41</f>
        <v>-8.3104302339172698</v>
      </c>
      <c r="U22" s="146">
        <f t="shared" si="3"/>
        <v>2.1829973302436994</v>
      </c>
      <c r="V22" s="146">
        <f t="shared" si="4"/>
        <v>-2.3359973302436998</v>
      </c>
      <c r="W22" s="146">
        <f t="shared" si="5"/>
        <v>-0.15300000000000047</v>
      </c>
      <c r="X22" s="146">
        <f t="shared" si="6"/>
        <v>-4.0946833676566845</v>
      </c>
      <c r="Y22" s="146">
        <f t="shared" si="7"/>
        <v>4.1552151169586349</v>
      </c>
      <c r="Z22" s="146">
        <f t="shared" si="8"/>
        <v>6.0531749301950377E-2</v>
      </c>
      <c r="AA22" s="146">
        <f t="shared" si="9"/>
        <v>0.16453903085151048</v>
      </c>
      <c r="AB22" s="146">
        <f>W22*COS(Начало!P19)-Z22*SIN(Начало!P19)</f>
        <v>0.14016435825359314</v>
      </c>
      <c r="AC22" s="146">
        <f>W22*SIN(Начало!P19)+Z22*COS(Начало!P19)</f>
        <v>-8.6180307198992459E-2</v>
      </c>
    </row>
    <row r="23" spans="1:29" x14ac:dyDescent="0.45">
      <c r="A23" s="144">
        <f>'Главная динамическая таблица'!A24</f>
        <v>180</v>
      </c>
      <c r="B23" s="144">
        <f>Начало!J20</f>
        <v>0</v>
      </c>
      <c r="C23" s="144">
        <f t="shared" si="0"/>
        <v>180</v>
      </c>
      <c r="D23" s="146">
        <f>-'Главная динамическая таблица'!G24</f>
        <v>0</v>
      </c>
      <c r="E23" s="146">
        <f>-'Главная динамическая таблица'!H24</f>
        <v>1.1501361175437892</v>
      </c>
      <c r="F23" s="146">
        <f>E23+(Начало!$F$3*Начало!$H$5*Начало!$H$6^2)/1000000</f>
        <v>2.0252365265027654</v>
      </c>
      <c r="G23" s="146">
        <f>D23*COS(Начало!P20+Начало!Q20)-(Конец!F23)*SIN(Начало!P20+Начало!Q20)</f>
        <v>-2.4812154012693634E-16</v>
      </c>
      <c r="H23" s="146">
        <f>D23*SIN(Начало!P20+Начало!Q20)+(Конец!F23)*COS(Начало!P20+Начало!Q20)</f>
        <v>-2.0252365265027654</v>
      </c>
      <c r="I23" s="148">
        <f t="shared" si="1"/>
        <v>2.0252365265027654</v>
      </c>
      <c r="P23" s="144">
        <f t="shared" si="2"/>
        <v>180</v>
      </c>
      <c r="Q23" s="146">
        <f>'Главная динамическая таблица'!Y24</f>
        <v>2.1360199928252452</v>
      </c>
      <c r="R23" s="146">
        <f>'Главная динамическая таблица'!Z24</f>
        <v>-7.4045696662156208</v>
      </c>
      <c r="S23" s="146">
        <f>'Главная динамическая таблица'!AK42</f>
        <v>3.3360199928252476</v>
      </c>
      <c r="T23" s="146">
        <f>'Главная динамическая таблица'!AL42</f>
        <v>-7.6875742987443241</v>
      </c>
      <c r="U23" s="146">
        <f t="shared" si="3"/>
        <v>1.0680099964126226</v>
      </c>
      <c r="V23" s="146">
        <f t="shared" si="4"/>
        <v>-1.6680099964126238</v>
      </c>
      <c r="W23" s="146">
        <f t="shared" si="5"/>
        <v>-0.6000000000000012</v>
      </c>
      <c r="X23" s="146">
        <f t="shared" si="6"/>
        <v>-3.7022848331078104</v>
      </c>
      <c r="Y23" s="146">
        <f t="shared" si="7"/>
        <v>3.843787149372162</v>
      </c>
      <c r="Z23" s="146">
        <f t="shared" si="8"/>
        <v>0.14150231626435161</v>
      </c>
      <c r="AA23" s="146">
        <f t="shared" si="9"/>
        <v>0.61645997883737591</v>
      </c>
      <c r="AB23" s="146">
        <f>W23*COS(Начало!P20)-Z23*SIN(Начало!P20)</f>
        <v>0.6000000000000012</v>
      </c>
      <c r="AC23" s="146">
        <f>W23*SIN(Начало!P20)+Z23*COS(Начало!P20)</f>
        <v>-0.1415023162643517</v>
      </c>
    </row>
    <row r="24" spans="1:29" x14ac:dyDescent="0.45">
      <c r="A24" s="144">
        <f>'Главная динамическая таблица'!A25</f>
        <v>190</v>
      </c>
      <c r="B24" s="144">
        <f>Начало!J21</f>
        <v>-2.19</v>
      </c>
      <c r="C24" s="144">
        <f t="shared" si="0"/>
        <v>187.81</v>
      </c>
      <c r="D24" s="146">
        <f>-'Главная динамическая таблица'!G25</f>
        <v>-0.24060368103555446</v>
      </c>
      <c r="E24" s="146">
        <f>-'Главная динамическая таблица'!H25</f>
        <v>1.1359338496834017</v>
      </c>
      <c r="F24" s="146">
        <f>E24+(Начало!$F$3*Начало!$H$5*Начало!$H$6^2)/1000000</f>
        <v>2.0110342586423782</v>
      </c>
      <c r="G24" s="146">
        <f>D24*COS(Начало!P21+Начало!Q21)-(Конец!F24)*SIN(Начало!P21+Начало!Q21)</f>
        <v>0.51164828032354048</v>
      </c>
      <c r="H24" s="146">
        <f>D24*SIN(Начало!P21+Начало!Q21)+(Конец!F24)*COS(Начало!P21+Начало!Q21)</f>
        <v>-1.9596849129396088</v>
      </c>
      <c r="I24" s="148">
        <f t="shared" si="1"/>
        <v>2.0253762417785879</v>
      </c>
      <c r="P24" s="144">
        <f t="shared" si="2"/>
        <v>190</v>
      </c>
      <c r="Q24" s="146">
        <f>'Главная динамическая таблица'!Y25</f>
        <v>2.0852042730740621</v>
      </c>
      <c r="R24" s="146">
        <f>'Главная динамическая таблица'!Z25</f>
        <v>-6.8539947209377967</v>
      </c>
      <c r="S24" s="146">
        <f>'Главная динамическая таблица'!AK43</f>
        <v>3.777204273074064</v>
      </c>
      <c r="T24" s="146">
        <f>'Главная динамическая таблица'!AL43</f>
        <v>-6.9552422729602403</v>
      </c>
      <c r="U24" s="146">
        <f t="shared" si="3"/>
        <v>1.042602136537031</v>
      </c>
      <c r="V24" s="146">
        <f t="shared" si="4"/>
        <v>-1.888602136537032</v>
      </c>
      <c r="W24" s="146">
        <f t="shared" si="5"/>
        <v>-0.84600000000000097</v>
      </c>
      <c r="X24" s="146">
        <f t="shared" si="6"/>
        <v>-3.4269973604688984</v>
      </c>
      <c r="Y24" s="146">
        <f t="shared" si="7"/>
        <v>3.4776211364801202</v>
      </c>
      <c r="Z24" s="146">
        <f t="shared" si="8"/>
        <v>5.062377601122181E-2</v>
      </c>
      <c r="AA24" s="146">
        <f t="shared" si="9"/>
        <v>0.84751328408328563</v>
      </c>
      <c r="AB24" s="146">
        <f>W24*COS(Начало!P21)-Z24*SIN(Начало!P21)</f>
        <v>0.8419380854992965</v>
      </c>
      <c r="AC24" s="146">
        <f>W24*SIN(Начало!P21)+Z24*COS(Начало!P21)</f>
        <v>9.705167120361867E-2</v>
      </c>
    </row>
    <row r="25" spans="1:29" x14ac:dyDescent="0.45">
      <c r="A25" s="144">
        <f>'Главная динамическая таблица'!A26</f>
        <v>200</v>
      </c>
      <c r="B25" s="144">
        <f>Начало!J22</f>
        <v>-4.34</v>
      </c>
      <c r="C25" s="144">
        <f t="shared" si="0"/>
        <v>195.66</v>
      </c>
      <c r="D25" s="146">
        <f>-'Главная динамическая таблица'!G26</f>
        <v>-0.4638164657573931</v>
      </c>
      <c r="E25" s="146">
        <f>-'Главная динамическая таблица'!H26</f>
        <v>1.0924002039671767</v>
      </c>
      <c r="F25" s="146">
        <f>E25+(Начало!$F$3*Начало!$H$5*Начало!$H$6^2)/1000000</f>
        <v>1.967500612926153</v>
      </c>
      <c r="G25" s="146">
        <f>D25*COS(Начало!P22+Начало!Q22)-(Конец!F25)*SIN(Начало!P22+Начало!Q22)</f>
        <v>0.97768388119051242</v>
      </c>
      <c r="H25" s="146">
        <f>D25*SIN(Начало!P22+Начало!Q22)+(Конец!F25)*COS(Начало!P22+Начало!Q22)</f>
        <v>-1.7692706418840285</v>
      </c>
      <c r="I25" s="148">
        <f t="shared" si="1"/>
        <v>2.0214312691191028</v>
      </c>
      <c r="P25" s="144">
        <f t="shared" si="2"/>
        <v>200</v>
      </c>
      <c r="Q25" s="146">
        <f>'Главная динамическая таблица'!Y26</f>
        <v>2.0057198641625842</v>
      </c>
      <c r="R25" s="146">
        <f>'Главная динамическая таблица'!Z26</f>
        <v>-6.6738212295649424</v>
      </c>
      <c r="S25" s="146">
        <f>'Главная динамическая таблица'!AK44</f>
        <v>4.3277198641625931</v>
      </c>
      <c r="T25" s="146">
        <f>'Главная динамическая таблица'!AL44</f>
        <v>-6.3170266195478311</v>
      </c>
      <c r="U25" s="146">
        <f t="shared" si="3"/>
        <v>1.0028599320812921</v>
      </c>
      <c r="V25" s="146">
        <f t="shared" si="4"/>
        <v>-2.1638599320812966</v>
      </c>
      <c r="W25" s="146">
        <f t="shared" si="5"/>
        <v>-1.1610000000000045</v>
      </c>
      <c r="X25" s="146">
        <f t="shared" si="6"/>
        <v>-3.3369106147824712</v>
      </c>
      <c r="Y25" s="146">
        <f t="shared" si="7"/>
        <v>3.1585133097739155</v>
      </c>
      <c r="Z25" s="146">
        <f t="shared" si="8"/>
        <v>-0.17839730500855566</v>
      </c>
      <c r="AA25" s="146">
        <f t="shared" si="9"/>
        <v>1.1746261526265818</v>
      </c>
      <c r="AB25" s="146">
        <f>W25*COS(Начало!P22)-Z25*SIN(Начало!P22)</f>
        <v>1.0299676609045048</v>
      </c>
      <c r="AC25" s="146">
        <f>W25*SIN(Начало!P22)+Z25*COS(Начало!P22)</f>
        <v>0.56472401748573553</v>
      </c>
    </row>
    <row r="26" spans="1:29" x14ac:dyDescent="0.45">
      <c r="A26" s="144">
        <f>'Главная динамическая таблица'!A27</f>
        <v>210</v>
      </c>
      <c r="B26" s="144">
        <f>Начало!J23</f>
        <v>-6.41</v>
      </c>
      <c r="C26" s="144">
        <f t="shared" si="0"/>
        <v>203.59</v>
      </c>
      <c r="D26" s="146">
        <f>-'Главная динамическая таблица'!G27</f>
        <v>-0.65085748416176969</v>
      </c>
      <c r="E26" s="146">
        <f>-'Главная динамическая таблица'!H27</f>
        <v>1.0173208666978579</v>
      </c>
      <c r="F26" s="146">
        <f>E26+(Начало!$F$3*Начало!$H$5*Начало!$H$6^2)/1000000</f>
        <v>1.8924212756568342</v>
      </c>
      <c r="G26" s="146">
        <f>D26*COS(Начало!P23+Начало!Q23)-(Конец!F26)*SIN(Начало!P23+Начало!Q23)</f>
        <v>1.3537933598108167</v>
      </c>
      <c r="H26" s="146">
        <f>D26*SIN(Начало!P23+Начало!Q23)+(Конец!F26)*COS(Начало!P23+Начало!Q23)</f>
        <v>-1.4738104654873938</v>
      </c>
      <c r="I26" s="148">
        <f t="shared" si="1"/>
        <v>2.0012180663905741</v>
      </c>
      <c r="P26" s="144">
        <f t="shared" si="2"/>
        <v>210</v>
      </c>
      <c r="Q26" s="146">
        <f>'Главная динамическая таблица'!Y27</f>
        <v>1.9668345569707792</v>
      </c>
      <c r="R26" s="146">
        <f>'Главная динамическая таблица'!Z27</f>
        <v>-6.9349769955806009</v>
      </c>
      <c r="S26" s="146">
        <f>'Главная динамическая таблица'!AK45</f>
        <v>4.9308345569707877</v>
      </c>
      <c r="T26" s="146">
        <f>'Главная динамическая таблица'!AL45</f>
        <v>-5.664160109064964</v>
      </c>
      <c r="U26" s="146">
        <f t="shared" si="3"/>
        <v>0.98341727848538962</v>
      </c>
      <c r="V26" s="146">
        <f t="shared" si="4"/>
        <v>-2.4654172784853938</v>
      </c>
      <c r="W26" s="146">
        <f t="shared" si="5"/>
        <v>-1.4820000000000042</v>
      </c>
      <c r="X26" s="146">
        <f t="shared" si="6"/>
        <v>-3.4674884977903004</v>
      </c>
      <c r="Y26" s="146">
        <f t="shared" si="7"/>
        <v>2.832080054532482</v>
      </c>
      <c r="Z26" s="146">
        <f t="shared" si="8"/>
        <v>-0.63540844325781842</v>
      </c>
      <c r="AA26" s="146">
        <f t="shared" si="9"/>
        <v>1.612472601244231</v>
      </c>
      <c r="AB26" s="146">
        <f>W26*COS(Начало!P23)-Z26*SIN(Начало!P23)</f>
        <v>0.96574542677963238</v>
      </c>
      <c r="AC26" s="146">
        <f>W26*SIN(Начало!P23)+Z26*COS(Начало!P23)</f>
        <v>1.291279853640396</v>
      </c>
    </row>
    <row r="27" spans="1:29" x14ac:dyDescent="0.45">
      <c r="A27" s="144">
        <f>'Главная динамическая таблица'!A28</f>
        <v>220</v>
      </c>
      <c r="B27" s="144">
        <f>Начало!J24</f>
        <v>-8.36</v>
      </c>
      <c r="C27" s="144">
        <f t="shared" si="0"/>
        <v>211.64</v>
      </c>
      <c r="D27" s="146">
        <f>-'Главная динамическая таблица'!G28</f>
        <v>-0.79207976644838751</v>
      </c>
      <c r="E27" s="146">
        <f>-'Главная динамическая таблица'!H28</f>
        <v>0.90878434584087542</v>
      </c>
      <c r="F27" s="146">
        <f>E27+(Начало!$F$3*Начало!$H$5*Начало!$H$6^2)/1000000</f>
        <v>1.7838847547998515</v>
      </c>
      <c r="G27" s="146">
        <f>D27*COS(Начало!P24+Начало!Q24)-(Конец!F27)*SIN(Начало!P24+Начало!Q24)</f>
        <v>1.6101367258046668</v>
      </c>
      <c r="H27" s="146">
        <f>D27*SIN(Начало!P24+Начало!Q24)+(Конец!F27)*COS(Начало!P24+Начало!Q24)</f>
        <v>-1.1032202404956524</v>
      </c>
      <c r="I27" s="148">
        <f t="shared" si="1"/>
        <v>1.9518286745573388</v>
      </c>
      <c r="P27" s="144">
        <f t="shared" si="2"/>
        <v>220</v>
      </c>
      <c r="Q27" s="146">
        <f>'Главная динамическая таблица'!Y28</f>
        <v>2.1282341468159909</v>
      </c>
      <c r="R27" s="146">
        <f>'Главная динамическая таблица'!Z28</f>
        <v>-7.6126495215561221</v>
      </c>
      <c r="S27" s="146">
        <f>'Главная динамическая таблица'!AK46</f>
        <v>5.9682341468159867</v>
      </c>
      <c r="T27" s="146">
        <f>'Главная динамическая таблица'!AL46</f>
        <v>-4.5796104996600118</v>
      </c>
      <c r="U27" s="146">
        <f t="shared" si="3"/>
        <v>1.0641170734079954</v>
      </c>
      <c r="V27" s="146">
        <f t="shared" si="4"/>
        <v>-2.9841170734079934</v>
      </c>
      <c r="W27" s="146">
        <f t="shared" si="5"/>
        <v>-1.9199999999999979</v>
      </c>
      <c r="X27" s="146">
        <f t="shared" si="6"/>
        <v>-3.806324760778061</v>
      </c>
      <c r="Y27" s="146">
        <f t="shared" si="7"/>
        <v>2.2898052498300059</v>
      </c>
      <c r="Z27" s="146">
        <f t="shared" si="8"/>
        <v>-1.5165195109480551</v>
      </c>
      <c r="AA27" s="146">
        <f t="shared" si="9"/>
        <v>2.4466776303972129</v>
      </c>
      <c r="AB27" s="146">
        <f>W27*COS(Начало!P24)-Z27*SIN(Начало!P24)</f>
        <v>0.49600537930313626</v>
      </c>
      <c r="AC27" s="146">
        <f>W27*SIN(Начало!P24)+Z27*COS(Начало!P24)</f>
        <v>2.3958735548414216</v>
      </c>
    </row>
    <row r="28" spans="1:29" x14ac:dyDescent="0.45">
      <c r="A28" s="144">
        <f>'Главная динамическая таблица'!A29</f>
        <v>230</v>
      </c>
      <c r="B28" s="144">
        <f>Начало!J25</f>
        <v>-10.16</v>
      </c>
      <c r="C28" s="144">
        <f t="shared" si="0"/>
        <v>219.84</v>
      </c>
      <c r="D28" s="146">
        <f>-'Главная динамическая таблица'!G29</f>
        <v>-0.81674055651064859</v>
      </c>
      <c r="E28" s="146">
        <f>-'Главная динамическая таблица'!H29</f>
        <v>0.76760693614065523</v>
      </c>
      <c r="F28" s="146">
        <f>E28+(Начало!$F$3*Начало!$H$5*Начало!$H$6^2)/1000000</f>
        <v>1.6427073450996315</v>
      </c>
      <c r="G28" s="146">
        <f>D28*COS(Начало!P25+Начало!Q25)-(Конец!F28)*SIN(Начало!P25+Начало!Q25)</f>
        <v>1.6795169102699172</v>
      </c>
      <c r="H28" s="146">
        <f>D28*SIN(Начало!P25+Начало!Q25)+(Конец!F28)*COS(Начало!P25+Начало!Q25)</f>
        <v>-0.73808909110688958</v>
      </c>
      <c r="I28" s="148">
        <f t="shared" si="1"/>
        <v>1.8345442372135929</v>
      </c>
      <c r="P28" s="144">
        <f t="shared" si="2"/>
        <v>230</v>
      </c>
      <c r="Q28" s="146">
        <f>'Главная динамическая таблица'!Y29</f>
        <v>2.0515953551199626</v>
      </c>
      <c r="R28" s="146">
        <f>'Главная динамическая таблица'!Z29</f>
        <v>-8.5071949035441143</v>
      </c>
      <c r="S28" s="146">
        <f>'Главная динамическая таблица'!AK47</f>
        <v>7.043595355119959</v>
      </c>
      <c r="T28" s="146">
        <f>'Главная динамическая таблица'!AL47</f>
        <v>-2.0599854742928461</v>
      </c>
      <c r="U28" s="146">
        <f t="shared" si="3"/>
        <v>1.0257976775599813</v>
      </c>
      <c r="V28" s="146">
        <f t="shared" si="4"/>
        <v>-3.5217976775599795</v>
      </c>
      <c r="W28" s="146">
        <f t="shared" si="5"/>
        <v>-2.4959999999999982</v>
      </c>
      <c r="X28" s="146">
        <f t="shared" si="6"/>
        <v>-4.2535974517720572</v>
      </c>
      <c r="Y28" s="146">
        <f t="shared" si="7"/>
        <v>1.029992737146423</v>
      </c>
      <c r="Z28" s="146">
        <f t="shared" si="8"/>
        <v>-3.2236047146256341</v>
      </c>
      <c r="AA28" s="146">
        <f t="shared" si="9"/>
        <v>4.0769649687183485</v>
      </c>
      <c r="AB28" s="146">
        <f>W28*COS(Начало!P25)-Z28*SIN(Начало!P25)</f>
        <v>-0.86502660467350401</v>
      </c>
      <c r="AC28" s="146">
        <f>W28*SIN(Начало!P25)+Z28*COS(Начало!P25)</f>
        <v>3.9841400991134379</v>
      </c>
    </row>
    <row r="29" spans="1:29" x14ac:dyDescent="0.45">
      <c r="A29" s="144">
        <f>'Главная динамическая таблица'!A30</f>
        <v>240</v>
      </c>
      <c r="B29" s="144">
        <f>Начало!J26</f>
        <v>-11.37</v>
      </c>
      <c r="C29" s="144">
        <f t="shared" si="0"/>
        <v>228.63</v>
      </c>
      <c r="D29" s="146">
        <f>-'Главная динамическая таблица'!G30</f>
        <v>-0.84582853527305801</v>
      </c>
      <c r="E29" s="146">
        <f>-'Главная динамическая таблица'!H30</f>
        <v>0.59397385198801855</v>
      </c>
      <c r="F29" s="146">
        <f>E29+(Начало!$F$3*Начало!$H$5*Начало!$H$6^2)/1000000</f>
        <v>1.4690742609469947</v>
      </c>
      <c r="G29" s="146">
        <f>D29*COS(Начало!P26+Начало!Q26)-(Конец!F29)*SIN(Начало!P26+Начало!Q26)</f>
        <v>1.6615015633466044</v>
      </c>
      <c r="H29" s="146">
        <f>D29*SIN(Начало!P26+Начало!Q26)+(Конец!F29)*COS(Начало!P26+Начало!Q26)</f>
        <v>-0.3361809784266736</v>
      </c>
      <c r="I29" s="148">
        <f t="shared" si="1"/>
        <v>1.6951711109086085</v>
      </c>
      <c r="P29" s="144">
        <f t="shared" si="2"/>
        <v>240</v>
      </c>
      <c r="Q29" s="146">
        <f>'Главная динамическая таблица'!Y30</f>
        <v>2.5353564433542282</v>
      </c>
      <c r="R29" s="146">
        <f>'Главная динамическая таблица'!Z30</f>
        <v>-9.3176448384238348</v>
      </c>
      <c r="S29" s="146">
        <f>'Главная динамическая таблица'!AK48</f>
        <v>9.7893564433542277</v>
      </c>
      <c r="T29" s="146">
        <f>'Главная динамическая таблица'!AL48</f>
        <v>5.7456219212732078</v>
      </c>
      <c r="U29" s="146">
        <f t="shared" si="3"/>
        <v>1.2676782216771141</v>
      </c>
      <c r="V29" s="146">
        <f t="shared" si="4"/>
        <v>-4.8946782216771139</v>
      </c>
      <c r="W29" s="146">
        <f t="shared" si="5"/>
        <v>-3.6269999999999998</v>
      </c>
      <c r="X29" s="146">
        <f t="shared" si="6"/>
        <v>-4.6588224192119174</v>
      </c>
      <c r="Y29" s="146">
        <f t="shared" si="7"/>
        <v>-2.8728109606366039</v>
      </c>
      <c r="Z29" s="146">
        <f t="shared" si="8"/>
        <v>-7.5316333798485218</v>
      </c>
      <c r="AA29" s="146">
        <f t="shared" si="9"/>
        <v>8.3594635215693405</v>
      </c>
      <c r="AB29" s="146">
        <f>W29*COS(Начало!P26)-Z29*SIN(Начало!P26)</f>
        <v>-4.7090858389396688</v>
      </c>
      <c r="AC29" s="146">
        <f>W29*SIN(Начало!P26)+Z29*COS(Начало!P26)</f>
        <v>6.9068908294504219</v>
      </c>
    </row>
    <row r="30" spans="1:29" x14ac:dyDescent="0.45">
      <c r="A30" s="144">
        <f>'Главная динамическая таблица'!A31</f>
        <v>250</v>
      </c>
      <c r="B30" s="144">
        <f>Начало!J27</f>
        <v>-12.37</v>
      </c>
      <c r="C30" s="144">
        <f t="shared" si="0"/>
        <v>237.63</v>
      </c>
      <c r="D30" s="146">
        <f>-'Главная динамическая таблица'!G31</f>
        <v>-0.75026429110509552</v>
      </c>
      <c r="E30" s="146">
        <f>-'Главная динамическая таблица'!H31</f>
        <v>0.40715522197870024</v>
      </c>
      <c r="F30" s="146">
        <f>E30+(Начало!$F$3*Начало!$H$5*Начало!$H$6^2)/1000000</f>
        <v>1.2822556309376765</v>
      </c>
      <c r="G30" s="146">
        <f>D30*COS(Начало!P27+Начало!Q27)-(Конец!F30)*SIN(Начало!P27+Начало!Q27)</f>
        <v>1.4846838075677264</v>
      </c>
      <c r="H30" s="146">
        <f>D30*SIN(Начало!P27+Начало!Q27)+(Конец!F30)*COS(Начало!P27+Начало!Q27)</f>
        <v>-5.2820461234342475E-2</v>
      </c>
      <c r="I30" s="148">
        <f t="shared" si="1"/>
        <v>1.4856231048212769</v>
      </c>
      <c r="P30" s="144">
        <f t="shared" si="2"/>
        <v>250</v>
      </c>
      <c r="Q30" s="146">
        <f>'Главная динамическая таблица'!Y31</f>
        <v>2.6793576757951394</v>
      </c>
      <c r="R30" s="146">
        <f>'Главная динамическая таблица'!Z31</f>
        <v>-9.8303417924709056</v>
      </c>
      <c r="S30" s="146">
        <f>'Главная динамическая таблица'!AK49</f>
        <v>10.79135767579514</v>
      </c>
      <c r="T30" s="146">
        <f>'Главная динамическая таблица'!AL49</f>
        <v>18.678217019006301</v>
      </c>
      <c r="U30" s="146">
        <f t="shared" si="3"/>
        <v>1.3396788378975697</v>
      </c>
      <c r="V30" s="146">
        <f t="shared" si="4"/>
        <v>-5.3956788378975702</v>
      </c>
      <c r="W30" s="146">
        <f t="shared" si="5"/>
        <v>-4.0560000000000009</v>
      </c>
      <c r="X30" s="146">
        <f t="shared" si="6"/>
        <v>-4.9151708962354528</v>
      </c>
      <c r="Y30" s="146">
        <f t="shared" si="7"/>
        <v>-9.3391085095031503</v>
      </c>
      <c r="Z30" s="146">
        <f t="shared" si="8"/>
        <v>-14.254279405738604</v>
      </c>
      <c r="AA30" s="146">
        <f t="shared" si="9"/>
        <v>14.820108548079656</v>
      </c>
      <c r="AB30" s="146">
        <f>W30*COS(Начало!P27)-Z30*SIN(Начало!P27)</f>
        <v>-12.007407470864198</v>
      </c>
      <c r="AC30" s="146">
        <f>W30*SIN(Начало!P27)+Z30*COS(Начало!P27)</f>
        <v>8.6866439552624879</v>
      </c>
    </row>
    <row r="31" spans="1:29" x14ac:dyDescent="0.45">
      <c r="A31" s="144">
        <f>'Главная динамическая таблица'!A32</f>
        <v>260</v>
      </c>
      <c r="B31" s="144">
        <f>Начало!J28</f>
        <v>-13.14</v>
      </c>
      <c r="C31" s="144">
        <f t="shared" si="0"/>
        <v>246.86</v>
      </c>
      <c r="D31" s="146">
        <f>-'Главная динамическая таблица'!G32</f>
        <v>-0.57872064086874697</v>
      </c>
      <c r="E31" s="146">
        <f>-'Главная динамическая таблица'!H32</f>
        <v>0.22896060620215972</v>
      </c>
      <c r="F31" s="146">
        <f>E31+(Начало!$F$3*Начало!$H$5*Начало!$H$6^2)/1000000</f>
        <v>1.1040610151611359</v>
      </c>
      <c r="G31" s="146">
        <f>D31*COS(Начало!P28+Начало!Q28)-(Конец!F31)*SIN(Начало!P28+Начало!Q28)</f>
        <v>1.2426615644871262</v>
      </c>
      <c r="H31" s="146">
        <f>D31*SIN(Начало!P28+Начало!Q28)+(Конец!F31)*COS(Начало!P28+Начало!Q28)</f>
        <v>9.8288053763307348E-2</v>
      </c>
      <c r="I31" s="148">
        <f t="shared" si="1"/>
        <v>1.2465425405360906</v>
      </c>
      <c r="P31" s="144">
        <f t="shared" si="2"/>
        <v>260</v>
      </c>
      <c r="Q31" s="146">
        <f>'Главная динамическая таблица'!Y32</f>
        <v>2.6653725002518156</v>
      </c>
      <c r="R31" s="146">
        <f>'Главная динамическая таблица'!Z32</f>
        <v>-9.869077268653232</v>
      </c>
      <c r="S31" s="146">
        <f>'Главная динамическая таблица'!AK50</f>
        <v>8.437372500251815</v>
      </c>
      <c r="T31" s="146">
        <f>'Главная динамическая таблица'!AL50</f>
        <v>33.561547066896466</v>
      </c>
      <c r="U31" s="146">
        <f t="shared" si="3"/>
        <v>1.3326862501259078</v>
      </c>
      <c r="V31" s="146">
        <f t="shared" si="4"/>
        <v>-4.2186862501259075</v>
      </c>
      <c r="W31" s="146">
        <f t="shared" si="5"/>
        <v>-2.8859999999999997</v>
      </c>
      <c r="X31" s="146">
        <f t="shared" si="6"/>
        <v>-4.934538634326616</v>
      </c>
      <c r="Y31" s="146">
        <f t="shared" si="7"/>
        <v>-16.780773533448233</v>
      </c>
      <c r="Z31" s="146">
        <f t="shared" si="8"/>
        <v>-21.715312167774847</v>
      </c>
      <c r="AA31" s="146">
        <f t="shared" si="9"/>
        <v>21.906249759918065</v>
      </c>
      <c r="AB31" s="146">
        <f>W31*COS(Начало!P28)-Z31*SIN(Начало!P28)</f>
        <v>-20.88425914115825</v>
      </c>
      <c r="AC31" s="146">
        <f>W31*SIN(Начало!P28)+Z31*COS(Начало!P28)</f>
        <v>6.6129795605958526</v>
      </c>
    </row>
    <row r="32" spans="1:29" x14ac:dyDescent="0.45">
      <c r="A32" s="144">
        <f>'Главная динамическая таблица'!A33</f>
        <v>270</v>
      </c>
      <c r="B32" s="144">
        <f>Начало!J29</f>
        <v>-13.27</v>
      </c>
      <c r="C32" s="144">
        <f t="shared" si="0"/>
        <v>256.73</v>
      </c>
      <c r="D32" s="146">
        <f>-'Главная динамическая таблица'!G33</f>
        <v>-0.35600333213754087</v>
      </c>
      <c r="E32" s="146">
        <f>-'Главная динамическая таблица'!H33</f>
        <v>8.3958826825480878E-2</v>
      </c>
      <c r="F32" s="146">
        <f>E32+(Начало!$F$3*Начало!$H$5*Начало!$H$6^2)/1000000</f>
        <v>0.95905923578445706</v>
      </c>
      <c r="G32" s="146">
        <f>D32*COS(Начало!P29+Начало!Q29)-(Конец!F32)*SIN(Начало!P29+Начало!Q29)</f>
        <v>1.0151686387593626</v>
      </c>
      <c r="H32" s="146">
        <f>D32*SIN(Начало!P29+Начало!Q29)+(Конец!F32)*COS(Начало!P29+Начало!Q29)</f>
        <v>0.12635515468694461</v>
      </c>
      <c r="I32" s="148">
        <f t="shared" si="1"/>
        <v>1.0230019502603593</v>
      </c>
      <c r="P32" s="144">
        <f t="shared" si="2"/>
        <v>270</v>
      </c>
      <c r="Q32" s="146">
        <f>'Главная динамическая таблица'!Y33</f>
        <v>3.3360199928252476</v>
      </c>
      <c r="R32" s="146">
        <f>'Главная динамическая таблица'!Z33</f>
        <v>-9.559614284394808</v>
      </c>
      <c r="S32" s="146">
        <f>'Главная динамическая таблица'!AK51</f>
        <v>3.3360199928252476</v>
      </c>
      <c r="T32" s="146">
        <f>'Главная динамическая таблица'!AL51</f>
        <v>73.240385715605186</v>
      </c>
      <c r="U32" s="146">
        <f t="shared" si="3"/>
        <v>1.6680099964126238</v>
      </c>
      <c r="V32" s="146">
        <f t="shared" si="4"/>
        <v>-1.6680099964126238</v>
      </c>
      <c r="W32" s="146">
        <f t="shared" si="5"/>
        <v>0</v>
      </c>
      <c r="X32" s="146">
        <f t="shared" si="6"/>
        <v>-4.779807142197404</v>
      </c>
      <c r="Y32" s="146">
        <f t="shared" si="7"/>
        <v>-36.620192857802593</v>
      </c>
      <c r="Z32" s="146">
        <f t="shared" si="8"/>
        <v>-41.4</v>
      </c>
      <c r="AA32" s="146">
        <f t="shared" si="9"/>
        <v>41.4</v>
      </c>
      <c r="AB32" s="146">
        <f>W32*COS(Начало!P29)-Z32*SIN(Начало!P29)</f>
        <v>-41.4</v>
      </c>
      <c r="AC32" s="146">
        <f>W32*SIN(Начало!P29)+Z32*COS(Начало!P29)</f>
        <v>7.6081719049825303E-15</v>
      </c>
    </row>
    <row r="33" spans="1:29" x14ac:dyDescent="0.45">
      <c r="A33" s="144">
        <f>'Главная динамическая таблица'!A34</f>
        <v>280</v>
      </c>
      <c r="B33" s="144">
        <f>Начало!J30</f>
        <v>-13.14</v>
      </c>
      <c r="C33" s="144">
        <f t="shared" si="0"/>
        <v>266.86</v>
      </c>
      <c r="D33" s="146">
        <f>-'Главная динамическая таблица'!G34</f>
        <v>-0.10693036447678923</v>
      </c>
      <c r="E33" s="146">
        <f>-'Главная динамическая таблица'!H34</f>
        <v>6.3986038062308131E-3</v>
      </c>
      <c r="F33" s="146">
        <f>E33+(Начало!$F$3*Начало!$H$5*Начало!$H$6^2)/1000000</f>
        <v>0.88149901276520704</v>
      </c>
      <c r="G33" s="146">
        <f>D33*COS(Начало!P30+Начало!Q30)-(Конец!F33)*SIN(Начало!P30+Начало!Q30)</f>
        <v>0.88603280237711068</v>
      </c>
      <c r="H33" s="146">
        <f>D33*SIN(Начало!P30+Начало!Q30)+(Конец!F33)*COS(Начало!P30+Начало!Q30)</f>
        <v>5.8484916559207255E-2</v>
      </c>
      <c r="I33" s="148">
        <f t="shared" si="1"/>
        <v>0.88796092951952199</v>
      </c>
      <c r="P33" s="144">
        <f t="shared" si="2"/>
        <v>280</v>
      </c>
      <c r="Q33" s="146">
        <f>'Главная динамическая таблица'!Y34</f>
        <v>0.53573770653965824</v>
      </c>
      <c r="R33" s="146">
        <f>'Главная динамическая таблица'!Z34</f>
        <v>-8.5138893076962052</v>
      </c>
      <c r="S33" s="146">
        <f>'Главная динамическая таблица'!AK52</f>
        <v>20.317737706539656</v>
      </c>
      <c r="T33" s="146">
        <f>'Главная динамическая таблица'!AL52</f>
        <v>83.629462323132202</v>
      </c>
      <c r="U33" s="146">
        <f t="shared" si="3"/>
        <v>0.26786885326982912</v>
      </c>
      <c r="V33" s="146">
        <f t="shared" si="4"/>
        <v>-10.158868853269828</v>
      </c>
      <c r="W33" s="146">
        <f t="shared" si="5"/>
        <v>-9.8909999999999982</v>
      </c>
      <c r="X33" s="146">
        <f t="shared" si="6"/>
        <v>-4.2569446538481026</v>
      </c>
      <c r="Y33" s="146">
        <f t="shared" si="7"/>
        <v>-41.814731161566101</v>
      </c>
      <c r="Z33" s="146">
        <f t="shared" si="8"/>
        <v>-46.071675815414203</v>
      </c>
      <c r="AA33" s="146">
        <f t="shared" si="9"/>
        <v>47.121451520943431</v>
      </c>
      <c r="AB33" s="146">
        <f>W33*COS(Начало!P30)-Z33*SIN(Начало!P30)</f>
        <v>-47.089297662588557</v>
      </c>
      <c r="AC33" s="146">
        <f>W33*SIN(Начало!P30)+Z33*COS(Начало!P30)</f>
        <v>1.7404709376355036</v>
      </c>
    </row>
    <row r="34" spans="1:29" x14ac:dyDescent="0.45">
      <c r="A34" s="144">
        <f>'Главная динамическая таблица'!A35</f>
        <v>290</v>
      </c>
      <c r="B34" s="144">
        <f>Начало!J31</f>
        <v>-12.59</v>
      </c>
      <c r="C34" s="144">
        <f t="shared" si="0"/>
        <v>277.41000000000003</v>
      </c>
      <c r="D34" s="146">
        <f>-'Главная динамическая таблица'!G35</f>
        <v>0.12952982173029581</v>
      </c>
      <c r="E34" s="146">
        <f>-'Главная динамическая таблица'!H35</f>
        <v>1.990333429364638E-2</v>
      </c>
      <c r="F34" s="146">
        <f>E34+(Начало!$F$3*Начало!$H$5*Начало!$H$6^2)/1000000</f>
        <v>0.89500374325262255</v>
      </c>
      <c r="G34" s="146">
        <f>D34*COS(Начало!P31+Начало!Q31)-(Конец!F34)*SIN(Начало!P31+Начало!Q31)</f>
        <v>0.90423455937367614</v>
      </c>
      <c r="H34" s="146">
        <f>D34*SIN(Начало!P31+Начало!Q31)+(Конец!F34)*COS(Начало!P31+Начало!Q31)</f>
        <v>-1.3020629323585844E-2</v>
      </c>
      <c r="I34" s="148">
        <f t="shared" si="1"/>
        <v>0.90432830053785696</v>
      </c>
      <c r="P34" s="144">
        <f t="shared" si="2"/>
        <v>290</v>
      </c>
      <c r="Q34" s="146">
        <f>'Главная динамическая таблица'!Y35</f>
        <v>-1.710938580545337</v>
      </c>
      <c r="R34" s="146">
        <f>'Главная динамическая таблица'!Z35</f>
        <v>-7.0184896439250855</v>
      </c>
      <c r="S34" s="146">
        <f>'Главная динамическая таблица'!AK53</f>
        <v>34.943061419454658</v>
      </c>
      <c r="T34" s="146">
        <f>'Главная динамическая таблица'!AL53</f>
        <v>74.669496181269224</v>
      </c>
      <c r="U34" s="146">
        <f t="shared" si="3"/>
        <v>-0.85546929027266849</v>
      </c>
      <c r="V34" s="146">
        <f t="shared" si="4"/>
        <v>-17.471530709727329</v>
      </c>
      <c r="W34" s="146">
        <f t="shared" si="5"/>
        <v>-18.326999999999998</v>
      </c>
      <c r="X34" s="146">
        <f t="shared" si="6"/>
        <v>-3.5092448219625427</v>
      </c>
      <c r="Y34" s="146">
        <f t="shared" si="7"/>
        <v>-37.334748090634612</v>
      </c>
      <c r="Z34" s="146">
        <f t="shared" si="8"/>
        <v>-40.843992912597152</v>
      </c>
      <c r="AA34" s="146">
        <f t="shared" si="9"/>
        <v>44.767294826070142</v>
      </c>
      <c r="AB34" s="146">
        <f>W34*COS(Начало!P31)-Z34*SIN(Начало!P31)</f>
        <v>-44.649001910129016</v>
      </c>
      <c r="AC34" s="146">
        <f>W34*SIN(Начало!P31)+Z34*COS(Начало!P31)</f>
        <v>3.2522783511842519</v>
      </c>
    </row>
    <row r="35" spans="1:29" x14ac:dyDescent="0.45">
      <c r="A35" s="144">
        <f>'Главная динамическая таблица'!A36</f>
        <v>300</v>
      </c>
      <c r="B35" s="144">
        <f>Начало!J32</f>
        <v>-11.37</v>
      </c>
      <c r="C35" s="144">
        <f t="shared" si="0"/>
        <v>288.63</v>
      </c>
      <c r="D35" s="146">
        <f>-'Главная динамическая таблица'!G36</f>
        <v>0.32305172466663995</v>
      </c>
      <c r="E35" s="146">
        <f>-'Главная динамическая таблица'!H36</f>
        <v>0.13850863256557525</v>
      </c>
      <c r="F35" s="146">
        <f>E35+(Начало!$F$3*Начало!$H$5*Начало!$H$6^2)/1000000</f>
        <v>1.0136090415245516</v>
      </c>
      <c r="G35" s="146">
        <f>D35*COS(Начало!P32+Начало!Q32)-(Конец!F35)*SIN(Начало!P32+Начало!Q32)</f>
        <v>1.0636978738498757</v>
      </c>
      <c r="H35" s="146">
        <f>D35*SIN(Начало!P32+Начало!Q32)+(Конец!F35)*COS(Начало!P32+Начало!Q32)</f>
        <v>1.7678773647067658E-2</v>
      </c>
      <c r="I35" s="148">
        <f t="shared" si="1"/>
        <v>1.0638447752705327</v>
      </c>
      <c r="P35" s="144">
        <f t="shared" si="2"/>
        <v>300</v>
      </c>
      <c r="Q35" s="146">
        <f>'Главная динамическая таблица'!Y36</f>
        <v>-3.0777070487373419</v>
      </c>
      <c r="R35" s="146">
        <f>'Главная динамическая таблица'!Z36</f>
        <v>-5.1926897224435029</v>
      </c>
      <c r="S35" s="146">
        <f>'Главная динамическая таблица'!AK54</f>
        <v>27.012292951262655</v>
      </c>
      <c r="T35" s="146">
        <f>'Главная динамическая таблица'!AL54</f>
        <v>36.109815908983869</v>
      </c>
      <c r="U35" s="146">
        <f t="shared" si="3"/>
        <v>-1.538853524368671</v>
      </c>
      <c r="V35" s="146">
        <f t="shared" si="4"/>
        <v>-13.506146475631327</v>
      </c>
      <c r="W35" s="146">
        <f t="shared" si="5"/>
        <v>-15.044999999999998</v>
      </c>
      <c r="X35" s="146">
        <f t="shared" si="6"/>
        <v>-2.5963448612217515</v>
      </c>
      <c r="Y35" s="146">
        <f t="shared" si="7"/>
        <v>-18.054907954491934</v>
      </c>
      <c r="Z35" s="146">
        <f t="shared" si="8"/>
        <v>-20.651252815713686</v>
      </c>
      <c r="AA35" s="146">
        <f t="shared" si="9"/>
        <v>25.550465120199327</v>
      </c>
      <c r="AB35" s="146">
        <f>W35*COS(Начало!P32)-Z35*SIN(Начало!P32)</f>
        <v>-25.40700955838297</v>
      </c>
      <c r="AC35" s="146">
        <f>W35*SIN(Начало!P32)+Z35*COS(Начало!P32)</f>
        <v>2.7037257920800322</v>
      </c>
    </row>
    <row r="36" spans="1:29" x14ac:dyDescent="0.45">
      <c r="A36" s="144">
        <f>'Главная динамическая таблица'!A37</f>
        <v>310</v>
      </c>
      <c r="B36" s="144">
        <f>Начало!J33</f>
        <v>-10.16</v>
      </c>
      <c r="C36" s="144">
        <f t="shared" si="0"/>
        <v>299.83999999999997</v>
      </c>
      <c r="D36" s="146">
        <f>-'Главная динамическая таблица'!G37</f>
        <v>0.44487407531238893</v>
      </c>
      <c r="E36" s="146">
        <f>-'Главная динамическая таблица'!H37</f>
        <v>0.35138552871156919</v>
      </c>
      <c r="F36" s="146">
        <f>E36+(Начало!$F$3*Начало!$H$5*Начало!$H$6^2)/1000000</f>
        <v>1.2264859376705455</v>
      </c>
      <c r="G36" s="146">
        <f>D36*COS(Начало!P33+Начало!Q33)-(Конец!F36)*SIN(Начало!P33+Начало!Q33)</f>
        <v>1.2852366217725897</v>
      </c>
      <c r="H36" s="146">
        <f>D36*SIN(Начало!P33+Начало!Q33)+(Конец!F36)*COS(Начало!P33+Начало!Q33)</f>
        <v>0.22438253996965046</v>
      </c>
      <c r="I36" s="148">
        <f t="shared" si="1"/>
        <v>1.3046764726125211</v>
      </c>
      <c r="P36" s="144">
        <f t="shared" si="2"/>
        <v>310</v>
      </c>
      <c r="Q36" s="146">
        <f>'Главная динамическая таблица'!Y37</f>
        <v>-3.0818136594857761</v>
      </c>
      <c r="R36" s="146">
        <f>'Главная динамическая таблица'!Z37</f>
        <v>-2.88321919118665</v>
      </c>
      <c r="S36" s="146">
        <f>'Главная динамическая таблица'!AK55</f>
        <v>21.893186340514227</v>
      </c>
      <c r="T36" s="146">
        <f>'Главная динамическая таблица'!AL55</f>
        <v>19.480538516528703</v>
      </c>
      <c r="U36" s="146">
        <f t="shared" si="3"/>
        <v>-1.5409068297428881</v>
      </c>
      <c r="V36" s="146">
        <f t="shared" si="4"/>
        <v>-10.946593170257113</v>
      </c>
      <c r="W36" s="146">
        <f t="shared" si="5"/>
        <v>-12.487500000000001</v>
      </c>
      <c r="X36" s="146">
        <f t="shared" si="6"/>
        <v>-1.441609595593325</v>
      </c>
      <c r="Y36" s="146">
        <f t="shared" si="7"/>
        <v>-9.7402692582643517</v>
      </c>
      <c r="Z36" s="146">
        <f t="shared" si="8"/>
        <v>-11.181878853857677</v>
      </c>
      <c r="AA36" s="146">
        <f t="shared" si="9"/>
        <v>16.762221539889918</v>
      </c>
      <c r="AB36" s="146">
        <f>W36*COS(Начало!P33)-Z36*SIN(Начало!P33)</f>
        <v>-16.592626435587942</v>
      </c>
      <c r="AC36" s="146">
        <f>W36*SIN(Начало!P33)+Z36*COS(Начало!P33)</f>
        <v>2.3784068031726049</v>
      </c>
    </row>
    <row r="37" spans="1:29" x14ac:dyDescent="0.45">
      <c r="A37" s="144">
        <f>'Главная динамическая таблица'!A38</f>
        <v>320</v>
      </c>
      <c r="B37" s="144">
        <f>Начало!J34</f>
        <v>-8.36</v>
      </c>
      <c r="C37" s="144">
        <f t="shared" si="0"/>
        <v>311.64</v>
      </c>
      <c r="D37" s="146">
        <f>-'Главная динамическая таблица'!G38</f>
        <v>0.4914079973239881</v>
      </c>
      <c r="E37" s="146">
        <f>-'Главная динамическая таблица'!H38</f>
        <v>0.63465750680222344</v>
      </c>
      <c r="F37" s="146">
        <f>E37+(Начало!$F$3*Начало!$H$5*Начало!$H$6^2)/1000000</f>
        <v>1.5097579157611998</v>
      </c>
      <c r="G37" s="146">
        <f>D37*COS(Начало!P34+Начало!Q34)-(Конец!F37)*SIN(Начало!P34+Начало!Q34)</f>
        <v>1.4548091428980279</v>
      </c>
      <c r="H37" s="146">
        <f>D37*SIN(Начало!P34+Начало!Q34)+(Конец!F37)*COS(Начало!P34+Начало!Q34)</f>
        <v>0.63590969624458471</v>
      </c>
      <c r="I37" s="148">
        <f t="shared" si="1"/>
        <v>1.5877187358085734</v>
      </c>
      <c r="P37" s="144">
        <f t="shared" si="2"/>
        <v>320</v>
      </c>
      <c r="Q37" s="146">
        <f>'Главная динамическая таблица'!Y38</f>
        <v>-1.4181243824684626</v>
      </c>
      <c r="R37" s="146">
        <f>'Главная динамическая таблица'!Z38</f>
        <v>0.53095121616850804</v>
      </c>
      <c r="S37" s="146">
        <f>'Главная динамическая таблица'!AK56</f>
        <v>18.501875617531542</v>
      </c>
      <c r="T37" s="146">
        <f>'Главная динамическая таблица'!AL56</f>
        <v>12.663107303752961</v>
      </c>
      <c r="U37" s="146">
        <f t="shared" si="3"/>
        <v>-0.70906219123423131</v>
      </c>
      <c r="V37" s="146">
        <f t="shared" si="4"/>
        <v>-9.2509378087657712</v>
      </c>
      <c r="W37" s="146">
        <f t="shared" si="5"/>
        <v>-9.9600000000000026</v>
      </c>
      <c r="X37" s="146">
        <f t="shared" si="6"/>
        <v>0.26547560808425402</v>
      </c>
      <c r="Y37" s="146">
        <f t="shared" si="7"/>
        <v>-6.3315536518764803</v>
      </c>
      <c r="Z37" s="146">
        <f t="shared" si="8"/>
        <v>-6.0660780437922259</v>
      </c>
      <c r="AA37" s="146">
        <f t="shared" si="9"/>
        <v>11.661856748964899</v>
      </c>
      <c r="AB37" s="146">
        <f>W37*COS(Начало!P34)-Z37*SIN(Начало!P34)</f>
        <v>-11.529002459406225</v>
      </c>
      <c r="AC37" s="146">
        <f>W37*SIN(Начало!P34)+Z37*COS(Начало!P34)</f>
        <v>1.7552792155048618</v>
      </c>
    </row>
    <row r="38" spans="1:29" x14ac:dyDescent="0.45">
      <c r="A38" s="144">
        <f>'Главная динамическая таблица'!A39</f>
        <v>330</v>
      </c>
      <c r="B38" s="144">
        <f>Начало!J35</f>
        <v>-6.41</v>
      </c>
      <c r="C38" s="144">
        <f t="shared" si="0"/>
        <v>323.58999999999997</v>
      </c>
      <c r="D38" s="146">
        <f>-'Главная динамическая таблица'!G39</f>
        <v>0.45206912804735278</v>
      </c>
      <c r="E38" s="146">
        <f>-'Главная динамическая таблица'!H39</f>
        <v>0.93874246892761415</v>
      </c>
      <c r="F38" s="146">
        <f>E38+(Начало!$F$3*Начало!$H$5*Начало!$H$6^2)/1000000</f>
        <v>1.8138428778865903</v>
      </c>
      <c r="G38" s="146">
        <f>D38*COS(Начало!P35+Начало!Q35)-(Конец!F38)*SIN(Начало!P35+Начало!Q35)</f>
        <v>1.4404442244595583</v>
      </c>
      <c r="H38" s="146">
        <f>D38*SIN(Начало!P35+Начало!Q35)+(Конец!F38)*COS(Начало!P35+Начало!Q35)</f>
        <v>1.1914331363591093</v>
      </c>
      <c r="I38" s="148">
        <f t="shared" si="1"/>
        <v>1.8693294204589521</v>
      </c>
      <c r="P38" s="144">
        <f t="shared" si="2"/>
        <v>330</v>
      </c>
      <c r="Q38" s="146">
        <f>'Главная динамическая таблица'!Y39</f>
        <v>2.0931932131897719</v>
      </c>
      <c r="R38" s="146">
        <f>'Главная динамическая таблица'!Z39</f>
        <v>8.5997601507379091</v>
      </c>
      <c r="S38" s="146">
        <f>'Главная динамическая таблица'!AK57</f>
        <v>17.645193213189767</v>
      </c>
      <c r="T38" s="146">
        <f>'Главная динамическая таблица'!AL57</f>
        <v>13.878537987033619</v>
      </c>
      <c r="U38" s="146">
        <f t="shared" si="3"/>
        <v>1.046596606594886</v>
      </c>
      <c r="V38" s="146">
        <f t="shared" si="4"/>
        <v>-8.8225966065948835</v>
      </c>
      <c r="W38" s="146">
        <f t="shared" si="5"/>
        <v>-7.775999999999998</v>
      </c>
      <c r="X38" s="146">
        <f t="shared" si="6"/>
        <v>4.2998800753689546</v>
      </c>
      <c r="Y38" s="146">
        <f t="shared" si="7"/>
        <v>-6.9392689935168095</v>
      </c>
      <c r="Z38" s="146">
        <f t="shared" si="8"/>
        <v>-2.6393889181478549</v>
      </c>
      <c r="AA38" s="146">
        <f t="shared" si="9"/>
        <v>8.2117324518789374</v>
      </c>
      <c r="AB38" s="146">
        <f>W38*COS(Начало!P35)-Z38*SIN(Начало!P35)</f>
        <v>-8.0539079989017193</v>
      </c>
      <c r="AC38" s="146">
        <f>W38*SIN(Начало!P35)+Z38*COS(Начало!P35)</f>
        <v>1.6022221464168345</v>
      </c>
    </row>
    <row r="39" spans="1:29" x14ac:dyDescent="0.45">
      <c r="A39" s="144">
        <f>'Главная динамическая таблица'!A40</f>
        <v>340</v>
      </c>
      <c r="B39" s="144">
        <f>Начало!J36</f>
        <v>-4.34</v>
      </c>
      <c r="C39" s="144">
        <f t="shared" si="0"/>
        <v>335.66</v>
      </c>
      <c r="D39" s="146">
        <f>-'Главная динамическая таблица'!G40</f>
        <v>0.34410467847257259</v>
      </c>
      <c r="E39" s="146">
        <f>-'Главная динамическая таблица'!H40</f>
        <v>1.2093107080300534</v>
      </c>
      <c r="F39" s="146">
        <f>E39+(Начало!$F$3*Начало!$H$5*Начало!$H$6^2)/1000000</f>
        <v>2.0844111169890294</v>
      </c>
      <c r="G39" s="146">
        <f>D39*COS(Начало!P36+Начало!Q36)-(Конец!F39)*SIN(Начало!P36+Начало!Q36)</f>
        <v>1.172610359635565</v>
      </c>
      <c r="H39" s="146">
        <f>D39*SIN(Начало!P36+Начало!Q36)+(Конец!F39)*COS(Начало!P36+Начало!Q36)</f>
        <v>1.7573168976736999</v>
      </c>
      <c r="I39" s="148">
        <f t="shared" si="1"/>
        <v>2.1126234246486444</v>
      </c>
      <c r="P39" s="144">
        <f t="shared" si="2"/>
        <v>340</v>
      </c>
      <c r="Q39" s="146">
        <f>'Главная динамическая таблица'!Y40</f>
        <v>5.1346385341813212</v>
      </c>
      <c r="R39" s="146">
        <f>'Главная динамическая таблица'!Z40</f>
        <v>21.129854142109078</v>
      </c>
      <c r="S39" s="146">
        <f>'Главная динамическая таблица'!AK58</f>
        <v>17.254638534181321</v>
      </c>
      <c r="T39" s="146">
        <f>'Главная динамическая таблица'!AL58</f>
        <v>22.761026961006074</v>
      </c>
      <c r="U39" s="146">
        <f t="shared" si="3"/>
        <v>2.5673192670906606</v>
      </c>
      <c r="V39" s="146">
        <f t="shared" si="4"/>
        <v>-8.6273192670906607</v>
      </c>
      <c r="W39" s="146">
        <f t="shared" si="5"/>
        <v>-6.0600000000000005</v>
      </c>
      <c r="X39" s="146">
        <f t="shared" si="6"/>
        <v>10.564927071054539</v>
      </c>
      <c r="Y39" s="146">
        <f t="shared" si="7"/>
        <v>-11.380513480503037</v>
      </c>
      <c r="Z39" s="146">
        <f t="shared" si="8"/>
        <v>-0.81558640944849792</v>
      </c>
      <c r="AA39" s="146">
        <f t="shared" si="9"/>
        <v>6.1146366360788029</v>
      </c>
      <c r="AB39" s="146">
        <f>W39*COS(Начало!P36)-Z39*SIN(Начало!P36)</f>
        <v>-5.9734842626166484</v>
      </c>
      <c r="AC39" s="146">
        <f>W39*SIN(Начало!P36)+Z39*COS(Начало!P36)</f>
        <v>1.3062415379815238</v>
      </c>
    </row>
    <row r="40" spans="1:29" x14ac:dyDescent="0.45">
      <c r="A40" s="144">
        <f>'Главная динамическая таблица'!A41</f>
        <v>350</v>
      </c>
      <c r="B40" s="144">
        <f>Начало!J37</f>
        <v>-2.19</v>
      </c>
      <c r="C40" s="144">
        <f t="shared" si="0"/>
        <v>347.81</v>
      </c>
      <c r="D40" s="146">
        <f>-'Главная динамическая таблица'!G41</f>
        <v>0.185491890826778</v>
      </c>
      <c r="E40" s="146">
        <f>-'Главная динамическая таблица'!H41</f>
        <v>1.395708355472729</v>
      </c>
      <c r="F40" s="146">
        <f>E40+(Начало!$F$3*Начало!$H$5*Начало!$H$6^2)/1000000</f>
        <v>2.2708087644317052</v>
      </c>
      <c r="G40" s="146">
        <f>D40*COS(Начало!P37+Начало!Q37)-(Конец!F40)*SIN(Начало!P37+Начало!Q37)</f>
        <v>0.66080037362455224</v>
      </c>
      <c r="H40" s="146">
        <f>D40*SIN(Начало!P37+Начало!Q37)+(Конец!F40)*COS(Начало!P37+Начало!Q37)</f>
        <v>2.1804409077982356</v>
      </c>
      <c r="I40" s="148">
        <f t="shared" si="1"/>
        <v>2.2783721570854798</v>
      </c>
      <c r="P40" s="144">
        <f t="shared" si="2"/>
        <v>350</v>
      </c>
      <c r="Q40" s="146">
        <f>'Главная динамическая таблица'!Y41</f>
        <v>5.3552335812073597</v>
      </c>
      <c r="R40" s="146">
        <f>'Главная динамическая таблица'!Z41</f>
        <v>35.017982579875934</v>
      </c>
      <c r="S40" s="146">
        <f>'Главная динамическая таблица'!AK59</f>
        <v>14.535233581207359</v>
      </c>
      <c r="T40" s="146">
        <f>'Главная динамическая таблица'!AL59</f>
        <v>34.51174481976372</v>
      </c>
      <c r="U40" s="146">
        <f t="shared" si="3"/>
        <v>2.6776167906036799</v>
      </c>
      <c r="V40" s="146">
        <f t="shared" si="4"/>
        <v>-7.2676167906036797</v>
      </c>
      <c r="W40" s="146">
        <f t="shared" si="5"/>
        <v>-4.59</v>
      </c>
      <c r="X40" s="146">
        <f t="shared" si="6"/>
        <v>17.508991289937967</v>
      </c>
      <c r="Y40" s="146">
        <f t="shared" si="7"/>
        <v>-17.25587240988186</v>
      </c>
      <c r="Z40" s="146">
        <f t="shared" si="8"/>
        <v>0.25311888005610683</v>
      </c>
      <c r="AA40" s="146">
        <f t="shared" si="9"/>
        <v>4.5969739141571013</v>
      </c>
      <c r="AB40" s="146">
        <f>W40*COS(Начало!P37)-Z40*SIN(Начало!P37)</f>
        <v>-4.4763139540711974</v>
      </c>
      <c r="AC40" s="146">
        <f>W40*SIN(Начало!P37)+Z40*COS(Начало!P37)</f>
        <v>1.0463185710042318</v>
      </c>
    </row>
    <row r="41" spans="1:29" x14ac:dyDescent="0.45">
      <c r="A41" s="144">
        <f>'Главная динамическая таблица'!A42</f>
        <v>360</v>
      </c>
      <c r="B41" s="144">
        <f>Начало!J38</f>
        <v>0</v>
      </c>
      <c r="C41" s="144">
        <f t="shared" si="0"/>
        <v>360</v>
      </c>
      <c r="D41" s="146">
        <f>-'Главная динамическая таблица'!G42</f>
        <v>0</v>
      </c>
      <c r="E41" s="146">
        <f>-'Главная динамическая таблица'!H42</f>
        <v>1.4621427818188699</v>
      </c>
      <c r="F41" s="146">
        <f>E41+(Начало!$F$3*Начало!$H$5*Начало!$H$6^2)/1000000</f>
        <v>2.3372431907778459</v>
      </c>
      <c r="G41" s="146">
        <f>D41*COS(Начало!P38+Начало!Q38)-(Конец!F41)*SIN(Начало!P38+Начало!Q38)</f>
        <v>5.7269397678543423E-16</v>
      </c>
      <c r="H41" s="146">
        <f>D41*SIN(Начало!P38+Начало!Q38)+(Конец!F41)*COS(Начало!P38+Начало!Q38)</f>
        <v>2.3372431907778459</v>
      </c>
      <c r="I41" s="148">
        <f t="shared" si="1"/>
        <v>2.3372431907778459</v>
      </c>
      <c r="P41" s="144">
        <f t="shared" si="2"/>
        <v>360</v>
      </c>
      <c r="Q41" s="146">
        <f>'Главная динамическая таблица'!Y42</f>
        <v>2.1360199928252412</v>
      </c>
      <c r="R41" s="146">
        <f>'Главная динамическая таблица'!Z42</f>
        <v>73.523390348133887</v>
      </c>
      <c r="S41" s="146">
        <f>'Главная динамическая таблица'!AK60</f>
        <v>9.3360199928252428</v>
      </c>
      <c r="T41" s="146">
        <f>'Главная динамическая таблица'!AL60</f>
        <v>71.825362552961693</v>
      </c>
      <c r="U41" s="146">
        <f t="shared" si="3"/>
        <v>1.0680099964126206</v>
      </c>
      <c r="V41" s="146">
        <f t="shared" si="4"/>
        <v>-4.6680099964126214</v>
      </c>
      <c r="W41" s="146">
        <f t="shared" si="5"/>
        <v>-3.6000000000000005</v>
      </c>
      <c r="X41" s="146">
        <f t="shared" si="6"/>
        <v>36.761695174066944</v>
      </c>
      <c r="Y41" s="146">
        <f t="shared" si="7"/>
        <v>-35.912681276480846</v>
      </c>
      <c r="Z41" s="146">
        <f t="shared" si="8"/>
        <v>0.84901389758609724</v>
      </c>
      <c r="AA41" s="146">
        <f t="shared" si="9"/>
        <v>3.6987598730242466</v>
      </c>
      <c r="AB41" s="146">
        <f>W41*COS(Начало!P38)-Z41*SIN(Начало!P38)</f>
        <v>-3.6000000000000005</v>
      </c>
      <c r="AC41" s="146">
        <f>W41*SIN(Начало!P38)+Z41*COS(Начало!P38)</f>
        <v>0.84901389758609813</v>
      </c>
    </row>
    <row r="42" spans="1:29" x14ac:dyDescent="0.45">
      <c r="A42" s="144">
        <f>'Главная динамическая таблица'!A43</f>
        <v>370</v>
      </c>
      <c r="B42" s="144">
        <f>Начало!J39</f>
        <v>2.19</v>
      </c>
      <c r="C42" s="144">
        <f t="shared" si="0"/>
        <v>372.19</v>
      </c>
      <c r="D42" s="146">
        <f>-'Главная динамическая таблица'!G43</f>
        <v>0.29964074672017987</v>
      </c>
      <c r="E42" s="146">
        <f>-'Главная динамическая таблица'!H43</f>
        <v>1.3957083554727294</v>
      </c>
      <c r="F42" s="146">
        <f>E42+(Начало!$F$3*Начало!$H$5*Начало!$H$6^2)/1000000</f>
        <v>2.2708087644317057</v>
      </c>
      <c r="G42" s="146">
        <f>D42*COS(Начало!P39+Начало!Q39)-(Конец!F42)*SIN(Начало!P39+Начало!Q39)</f>
        <v>-0.18660613685891725</v>
      </c>
      <c r="H42" s="146">
        <f>D42*SIN(Начало!P39+Начало!Q39)+(Конец!F42)*COS(Начало!P39+Начало!Q39)</f>
        <v>2.2828787027350947</v>
      </c>
      <c r="I42" s="148">
        <f t="shared" si="1"/>
        <v>2.290492746488161</v>
      </c>
      <c r="P42" s="144">
        <f t="shared" si="2"/>
        <v>370</v>
      </c>
      <c r="Q42" s="146">
        <f>'Главная динамическая таблица'!Y43</f>
        <v>21.184140239776696</v>
      </c>
      <c r="R42" s="146">
        <f>'Главная динамическая таблица'!Z43</f>
        <v>82.39533786077908</v>
      </c>
      <c r="S42" s="146">
        <f>'Главная динамическая таблица'!AK61</f>
        <v>27.1061402397767</v>
      </c>
      <c r="T42" s="146">
        <f>'Главная динамическая таблица'!AL61</f>
        <v>79.853004390097226</v>
      </c>
      <c r="U42" s="146">
        <f t="shared" si="3"/>
        <v>10.592070119888348</v>
      </c>
      <c r="V42" s="146">
        <f t="shared" si="4"/>
        <v>-13.55307011988835</v>
      </c>
      <c r="W42" s="146">
        <f t="shared" si="5"/>
        <v>-2.9610000000000021</v>
      </c>
      <c r="X42" s="146">
        <f t="shared" si="6"/>
        <v>41.19766893038954</v>
      </c>
      <c r="Y42" s="146">
        <f t="shared" si="7"/>
        <v>-39.926502195048613</v>
      </c>
      <c r="Z42" s="146">
        <f t="shared" si="8"/>
        <v>1.2711667353409268</v>
      </c>
      <c r="AA42" s="146">
        <f t="shared" si="9"/>
        <v>3.2223261580785585</v>
      </c>
      <c r="AB42" s="146">
        <f>W42*COS(Начало!P39)-Z42*SIN(Начало!P39)</f>
        <v>-3.1367515437719229</v>
      </c>
      <c r="AC42" s="146">
        <f>W42*SIN(Начало!P39)+Z42*COS(Начало!P39)</f>
        <v>0.73768260226318272</v>
      </c>
    </row>
    <row r="43" spans="1:29" x14ac:dyDescent="0.45">
      <c r="A43" s="144">
        <f>'Главная динамическая таблица'!A44</f>
        <v>380</v>
      </c>
      <c r="B43" s="144">
        <f>Начало!J40</f>
        <v>4.34</v>
      </c>
      <c r="C43" s="144">
        <f t="shared" si="0"/>
        <v>384.34</v>
      </c>
      <c r="D43" s="146">
        <f>-'Главная динамическая таблица'!G44</f>
        <v>0.54262660836059518</v>
      </c>
      <c r="E43" s="146">
        <f>-'Главная динамическая таблица'!H44</f>
        <v>1.2093107080300531</v>
      </c>
      <c r="F43" s="146">
        <f>E43+(Начало!$F$3*Начало!$H$5*Начало!$H$6^2)/1000000</f>
        <v>2.0844111169890294</v>
      </c>
      <c r="G43" s="146">
        <f>D43*COS(Начало!P40+Начало!Q40)-(Конец!F43)*SIN(Начало!P40+Начало!Q40)</f>
        <v>-0.36469550635841635</v>
      </c>
      <c r="H43" s="146">
        <f>D43*SIN(Начало!P40+Начало!Q40)+(Конец!F43)*COS(Начало!P40+Начало!Q40)</f>
        <v>2.1227836744167679</v>
      </c>
      <c r="I43" s="148">
        <f t="shared" si="1"/>
        <v>2.1538833164144191</v>
      </c>
      <c r="P43" s="144">
        <f t="shared" si="2"/>
        <v>380</v>
      </c>
      <c r="Q43" s="146">
        <f>'Главная динамическая таблица'!Y44</f>
        <v>37.231273757858496</v>
      </c>
      <c r="R43" s="146">
        <f>'Главная динамическая таблица'!Z44</f>
        <v>71.972320813812161</v>
      </c>
      <c r="S43" s="146">
        <f>'Главная динамическая таблица'!AK62</f>
        <v>41.359273757858503</v>
      </c>
      <c r="T43" s="146">
        <f>'Главная динамическая таблица'!AL62</f>
        <v>69.323228966805033</v>
      </c>
      <c r="U43" s="146">
        <f t="shared" si="3"/>
        <v>18.615636878929248</v>
      </c>
      <c r="V43" s="146">
        <f t="shared" si="4"/>
        <v>-20.679636878929252</v>
      </c>
      <c r="W43" s="146">
        <f t="shared" si="5"/>
        <v>-2.0640000000000036</v>
      </c>
      <c r="X43" s="146">
        <f t="shared" si="6"/>
        <v>35.98616040690608</v>
      </c>
      <c r="Y43" s="146">
        <f t="shared" si="7"/>
        <v>-34.661614483402516</v>
      </c>
      <c r="Z43" s="146">
        <f t="shared" si="8"/>
        <v>1.3245459235035639</v>
      </c>
      <c r="AA43" s="146">
        <f t="shared" si="9"/>
        <v>2.452451406953851</v>
      </c>
      <c r="AB43" s="146">
        <f>W43*COS(Начало!P40)-Z43*SIN(Начало!P40)</f>
        <v>-2.3925469559002375</v>
      </c>
      <c r="AC43" s="146">
        <f>W43*SIN(Начало!P40)+Z43*COS(Начало!P40)</f>
        <v>0.53873645438417328</v>
      </c>
    </row>
    <row r="44" spans="1:29" x14ac:dyDescent="0.45">
      <c r="A44" s="144">
        <f>'Главная динамическая таблица'!A45</f>
        <v>390</v>
      </c>
      <c r="B44" s="144">
        <f>Начало!J41</f>
        <v>6.41</v>
      </c>
      <c r="C44" s="144">
        <f t="shared" si="0"/>
        <v>396.41</v>
      </c>
      <c r="D44" s="146">
        <f>-'Главная динамическая таблица'!G45</f>
        <v>0.68389945012291853</v>
      </c>
      <c r="E44" s="146">
        <f>-'Главная динамическая таблица'!H45</f>
        <v>0.9387424689276147</v>
      </c>
      <c r="F44" s="146">
        <f>E44+(Начало!$F$3*Начало!$H$5*Начало!$H$6^2)/1000000</f>
        <v>1.8138428778865909</v>
      </c>
      <c r="G44" s="146">
        <f>D44*COS(Начало!P41+Начало!Q41)-(Конец!F44)*SIN(Начало!P41+Начало!Q41)</f>
        <v>-0.52622782937859369</v>
      </c>
      <c r="H44" s="146">
        <f>D44*SIN(Начало!P41+Начало!Q41)+(Конец!F44)*COS(Начало!P41+Начало!Q41)</f>
        <v>1.8656979163642313</v>
      </c>
      <c r="I44" s="148">
        <f t="shared" si="1"/>
        <v>1.9384902485022566</v>
      </c>
      <c r="P44" s="144">
        <f t="shared" si="2"/>
        <v>390</v>
      </c>
      <c r="Q44" s="146">
        <f>'Главная динамическая таблица'!Y45</f>
        <v>30.004288841809505</v>
      </c>
      <c r="R44" s="146">
        <f>'Главная динамическая таблица'!Z45</f>
        <v>32.106207705933592</v>
      </c>
      <c r="S44" s="146">
        <f>'Главная динамическая таблица'!AK63</f>
        <v>32.96828884180951</v>
      </c>
      <c r="T44" s="146">
        <f>'Главная динамическая таблица'!AL63</f>
        <v>29.477024592449212</v>
      </c>
      <c r="U44" s="146">
        <f t="shared" si="3"/>
        <v>15.002144420904752</v>
      </c>
      <c r="V44" s="146">
        <f t="shared" si="4"/>
        <v>-16.484144420904755</v>
      </c>
      <c r="W44" s="146">
        <f t="shared" si="5"/>
        <v>-1.4820000000000029</v>
      </c>
      <c r="X44" s="146">
        <f t="shared" si="6"/>
        <v>16.053103852966796</v>
      </c>
      <c r="Y44" s="146">
        <f t="shared" si="7"/>
        <v>-14.738512296224606</v>
      </c>
      <c r="Z44" s="146">
        <f t="shared" si="8"/>
        <v>1.3145915567421902</v>
      </c>
      <c r="AA44" s="146">
        <f t="shared" si="9"/>
        <v>1.98102876330907</v>
      </c>
      <c r="AB44" s="146">
        <f>W44*COS(Начало!P41)-Z44*SIN(Начало!P41)</f>
        <v>-1.9407454267796356</v>
      </c>
      <c r="AC44" s="146">
        <f>W44*SIN(Начало!P41)+Z44*COS(Начало!P41)</f>
        <v>0.3974696837392675</v>
      </c>
    </row>
    <row r="45" spans="1:29" x14ac:dyDescent="0.45">
      <c r="A45" s="144">
        <f>'Главная динамическая таблица'!A46</f>
        <v>400</v>
      </c>
      <c r="B45" s="144">
        <f>Начало!J42</f>
        <v>8.36</v>
      </c>
      <c r="C45" s="144">
        <f t="shared" si="0"/>
        <v>408.36</v>
      </c>
      <c r="D45" s="146">
        <f>-'Главная динамическая таблица'!G46</f>
        <v>0.70876153460190638</v>
      </c>
      <c r="E45" s="146">
        <f>-'Главная динамическая таблица'!H46</f>
        <v>0.63465750680222421</v>
      </c>
      <c r="F45" s="146">
        <f>E45+(Начало!$F$3*Начало!$H$5*Начало!$H$6^2)/1000000</f>
        <v>1.5097579157612004</v>
      </c>
      <c r="G45" s="146">
        <f>D45*COS(Начало!P42+Начало!Q42)-(Конец!F45)*SIN(Начало!P42+Начало!Q42)</f>
        <v>-0.65735876288849515</v>
      </c>
      <c r="H45" s="146">
        <f>D45*SIN(Начало!P42+Начало!Q42)+(Конец!F45)*COS(Начало!P42+Начало!Q42)</f>
        <v>1.5328376737243119</v>
      </c>
      <c r="I45" s="148">
        <f t="shared" si="1"/>
        <v>1.6678464788867269</v>
      </c>
      <c r="P45" s="144">
        <f t="shared" si="2"/>
        <v>400</v>
      </c>
      <c r="Q45" s="146">
        <f>'Главная динамическая таблица'!Y46</f>
        <v>24.501085897208913</v>
      </c>
      <c r="R45" s="146">
        <f>'Главная динамическая таблица'!Z46</f>
        <v>13.950171050058076</v>
      </c>
      <c r="S45" s="146">
        <f>'Главная динамическая таблица'!AK64</f>
        <v>26.805085897208915</v>
      </c>
      <c r="T45" s="146">
        <f>'Главная динамическая таблица'!AL64</f>
        <v>11.141923673452663</v>
      </c>
      <c r="U45" s="146">
        <f t="shared" si="3"/>
        <v>12.250542948604457</v>
      </c>
      <c r="V45" s="146">
        <f t="shared" si="4"/>
        <v>-13.402542948604458</v>
      </c>
      <c r="W45" s="146">
        <f t="shared" si="5"/>
        <v>-1.152000000000001</v>
      </c>
      <c r="X45" s="146">
        <f t="shared" si="6"/>
        <v>6.975085525029038</v>
      </c>
      <c r="Y45" s="146">
        <f t="shared" si="7"/>
        <v>-5.5709618367263314</v>
      </c>
      <c r="Z45" s="146">
        <f t="shared" si="8"/>
        <v>1.4041236883027066</v>
      </c>
      <c r="AA45" s="146">
        <f t="shared" si="9"/>
        <v>1.816223370638314</v>
      </c>
      <c r="AB45" s="146">
        <f>W45*COS(Начало!P42)-Z45*SIN(Начало!P42)</f>
        <v>-1.7850365077814074</v>
      </c>
      <c r="AC45" s="146">
        <f>W45*SIN(Начало!P42)+Z45*COS(Начало!P42)</f>
        <v>0.33512982251711887</v>
      </c>
    </row>
    <row r="46" spans="1:29" x14ac:dyDescent="0.45">
      <c r="A46" s="144">
        <f>'Главная динамическая таблица'!A47</f>
        <v>410</v>
      </c>
      <c r="B46" s="144">
        <f>Начало!J43</f>
        <v>10.16</v>
      </c>
      <c r="C46" s="144">
        <f t="shared" si="0"/>
        <v>420.16</v>
      </c>
      <c r="D46" s="146">
        <f>-'Главная динамическая таблица'!G47</f>
        <v>0.57694606642075508</v>
      </c>
      <c r="E46" s="146">
        <f>-'Главная динамическая таблица'!H47</f>
        <v>0.35138552871156992</v>
      </c>
      <c r="F46" s="146">
        <f>E46+(Начало!$F$3*Начало!$H$5*Начало!$H$6^2)/1000000</f>
        <v>1.2264859376705461</v>
      </c>
      <c r="G46" s="146">
        <f>D46*COS(Начало!P43+Начало!Q43)-(Конец!F46)*SIN(Начало!P43+Начало!Q43)</f>
        <v>-0.77679970874850279</v>
      </c>
      <c r="H46" s="146">
        <f>D46*SIN(Начало!P43+Начало!Q43)+(Конец!F46)*COS(Начало!P43+Начало!Q43)</f>
        <v>1.1107280186212205</v>
      </c>
      <c r="I46" s="148">
        <f t="shared" si="1"/>
        <v>1.3554093547198134</v>
      </c>
      <c r="P46" s="144">
        <f t="shared" si="2"/>
        <v>410</v>
      </c>
      <c r="Q46" s="146">
        <f>'Главная динамическая таблица'!Y47</f>
        <v>19.753375429900768</v>
      </c>
      <c r="R46" s="146">
        <f>'Главная динамическая таблица'!Z47</f>
        <v>4.5711368402697792</v>
      </c>
      <c r="S46" s="146">
        <f>'Главная динамическая таблица'!AK65</f>
        <v>21.469375429900762</v>
      </c>
      <c r="T46" s="146">
        <f>'Главная динамическая таблица'!AL65</f>
        <v>1.7314717569896527</v>
      </c>
      <c r="U46" s="146">
        <f t="shared" si="3"/>
        <v>9.8766877149503838</v>
      </c>
      <c r="V46" s="146">
        <f t="shared" si="4"/>
        <v>-10.734687714950381</v>
      </c>
      <c r="W46" s="146">
        <f t="shared" si="5"/>
        <v>-0.85799999999999699</v>
      </c>
      <c r="X46" s="146">
        <f t="shared" si="6"/>
        <v>2.2855684201348896</v>
      </c>
      <c r="Y46" s="146">
        <f t="shared" si="7"/>
        <v>-0.86573587849482636</v>
      </c>
      <c r="Z46" s="146">
        <f t="shared" si="8"/>
        <v>1.4198325416400632</v>
      </c>
      <c r="AA46" s="146">
        <f t="shared" si="9"/>
        <v>1.6589419659228819</v>
      </c>
      <c r="AB46" s="146">
        <f>W46*COS(Начало!P43)-Z46*SIN(Начало!P43)</f>
        <v>-1.6391665977939143</v>
      </c>
      <c r="AC46" s="146">
        <f>W46*SIN(Начало!P43)+Z46*COS(Начало!P43)</f>
        <v>0.25538463339989981</v>
      </c>
    </row>
    <row r="47" spans="1:29" x14ac:dyDescent="0.45">
      <c r="A47" s="144">
        <f>'Главная динамическая таблица'!A48</f>
        <v>420</v>
      </c>
      <c r="B47" s="144">
        <f>Начало!J44</f>
        <v>11.37</v>
      </c>
      <c r="C47" s="144">
        <f t="shared" si="0"/>
        <v>431.37</v>
      </c>
      <c r="D47" s="146">
        <f>-'Главная динамическая таблица'!G48</f>
        <v>0.40806533642101822</v>
      </c>
      <c r="E47" s="146">
        <f>-'Главная динамическая таблица'!H48</f>
        <v>0.13850863256557489</v>
      </c>
      <c r="F47" s="146">
        <f>E47+(Начало!$F$3*Начало!$H$5*Начало!$H$6^2)/1000000</f>
        <v>1.0136090415245511</v>
      </c>
      <c r="G47" s="146">
        <f>D47*COS(Начало!P44+Начало!Q44)-(Конец!F47)*SIN(Начало!P44+Начало!Q44)</f>
        <v>-0.83013849589330246</v>
      </c>
      <c r="H47" s="146">
        <f>D47*SIN(Начало!P44+Начало!Q44)+(Конец!F47)*COS(Начало!P44+Начало!Q44)</f>
        <v>0.7104862317348053</v>
      </c>
      <c r="I47" s="148">
        <f t="shared" si="1"/>
        <v>1.0926667414398217</v>
      </c>
      <c r="P47" s="144">
        <f t="shared" si="2"/>
        <v>420</v>
      </c>
      <c r="Q47" s="146">
        <f>'Главная динамическая таблица'!Y48</f>
        <v>15.684974952556159</v>
      </c>
      <c r="R47" s="146">
        <f>'Главная динамическая таблица'!Z48</f>
        <v>-1.6561991592848861</v>
      </c>
      <c r="S47" s="146">
        <f>'Главная динамическая таблица'!AK66</f>
        <v>16.854974952556159</v>
      </c>
      <c r="T47" s="146">
        <f>'Главная динамическая таблица'!AL66</f>
        <v>-4.4227924272016743</v>
      </c>
      <c r="U47" s="146">
        <f t="shared" si="3"/>
        <v>7.8424874762780794</v>
      </c>
      <c r="V47" s="146">
        <f t="shared" si="4"/>
        <v>-8.4274874762780794</v>
      </c>
      <c r="W47" s="146">
        <f t="shared" si="5"/>
        <v>-0.58499999999999996</v>
      </c>
      <c r="X47" s="146">
        <f t="shared" si="6"/>
        <v>-0.82809957964244307</v>
      </c>
      <c r="Y47" s="146">
        <f t="shared" si="7"/>
        <v>2.2113962136008372</v>
      </c>
      <c r="Z47" s="146">
        <f t="shared" si="8"/>
        <v>1.3832966339583941</v>
      </c>
      <c r="AA47" s="146">
        <f t="shared" si="9"/>
        <v>1.5019103094128567</v>
      </c>
      <c r="AB47" s="146">
        <f>W47*COS(Начало!P44)-Z47*SIN(Начало!P44)</f>
        <v>-1.490470025977473</v>
      </c>
      <c r="AC47" s="146">
        <f>W47*SIN(Начало!P44)+Z47*COS(Начало!P44)</f>
        <v>0.18502345576529999</v>
      </c>
    </row>
    <row r="48" spans="1:29" x14ac:dyDescent="0.45">
      <c r="A48" s="144">
        <f>'Главная динамическая таблица'!A49</f>
        <v>430</v>
      </c>
      <c r="B48" s="144">
        <f>Начало!J45</f>
        <v>12.37</v>
      </c>
      <c r="C48" s="144">
        <f t="shared" si="0"/>
        <v>442.37</v>
      </c>
      <c r="D48" s="146">
        <f>-'Главная динамическая таблица'!G49</f>
        <v>0.15212223249720738</v>
      </c>
      <c r="E48" s="146">
        <f>-'Главная динамическая таблица'!H49</f>
        <v>2.0473403531301469E-2</v>
      </c>
      <c r="F48" s="146">
        <f>E48+(Начало!$F$3*Начало!$H$5*Начало!$H$6^2)/1000000</f>
        <v>0.89557381249027768</v>
      </c>
      <c r="G48" s="146">
        <f>D48*COS(Начало!P45+Начало!Q45)-(Конец!F48)*SIN(Начало!P45+Начало!Q45)</f>
        <v>-0.86744645494533479</v>
      </c>
      <c r="H48" s="146">
        <f>D48*SIN(Начало!P45+Начало!Q45)+(Конец!F48)*COS(Начало!P45+Начало!Q45)</f>
        <v>0.26968551136662261</v>
      </c>
      <c r="I48" s="148">
        <f t="shared" si="1"/>
        <v>0.90840168826257994</v>
      </c>
      <c r="P48" s="144">
        <f t="shared" si="2"/>
        <v>430</v>
      </c>
      <c r="Q48" s="146">
        <f>'Главная динамическая таблица'!Y49</f>
        <v>12.972031694240005</v>
      </c>
      <c r="R48" s="146">
        <f>'Главная динамическая таблица'!Z49</f>
        <v>-5.0460688260938733</v>
      </c>
      <c r="S48" s="146">
        <f>'Главная динамическая таблица'!AK67</f>
        <v>13.674031694240005</v>
      </c>
      <c r="T48" s="146">
        <f>'Главная динамическая таблица'!AL67</f>
        <v>-7.6533221581137889</v>
      </c>
      <c r="U48" s="146">
        <f t="shared" si="3"/>
        <v>6.4860158471200027</v>
      </c>
      <c r="V48" s="146">
        <f t="shared" si="4"/>
        <v>-6.8370158471200027</v>
      </c>
      <c r="W48" s="146">
        <f t="shared" si="5"/>
        <v>-0.35099999999999998</v>
      </c>
      <c r="X48" s="146">
        <f t="shared" si="6"/>
        <v>-2.5230344130469367</v>
      </c>
      <c r="Y48" s="146">
        <f t="shared" si="7"/>
        <v>3.8266610790568945</v>
      </c>
      <c r="Z48" s="146">
        <f t="shared" si="8"/>
        <v>1.3036266660099578</v>
      </c>
      <c r="AA48" s="146">
        <f t="shared" si="9"/>
        <v>1.3500531412993482</v>
      </c>
      <c r="AB48" s="146">
        <f>W48*COS(Начало!P45)-Z48*SIN(Начало!P45)</f>
        <v>-1.345057428616603</v>
      </c>
      <c r="AC48" s="146">
        <f>W48*SIN(Начало!P45)+Z48*COS(Начало!P45)</f>
        <v>0.11603446925603556</v>
      </c>
    </row>
    <row r="49" spans="1:29" x14ac:dyDescent="0.45">
      <c r="A49" s="144">
        <f>'Главная динамическая таблица'!A50</f>
        <v>440</v>
      </c>
      <c r="B49" s="144">
        <f>Начало!J46</f>
        <v>13.14</v>
      </c>
      <c r="C49" s="144">
        <f t="shared" si="0"/>
        <v>453.14</v>
      </c>
      <c r="D49" s="146">
        <f>-'Главная динамическая таблица'!G50</f>
        <v>-0.11603082102800465</v>
      </c>
      <c r="E49" s="146">
        <f>-'Главная динамическая таблица'!H50</f>
        <v>6.3986038062307177E-3</v>
      </c>
      <c r="F49" s="146">
        <f>E49+(Начало!$F$3*Начало!$H$5*Начало!$H$6^2)/1000000</f>
        <v>0.88149901276520692</v>
      </c>
      <c r="G49" s="146">
        <f>D49*COS(Начало!P46+Начало!Q46)-(Конец!F49)*SIN(Начало!P46+Начало!Q46)</f>
        <v>-0.87381990057908532</v>
      </c>
      <c r="H49" s="146">
        <f>D49*SIN(Начало!P46+Начало!Q46)+(Конец!F49)*COS(Начало!P46+Начало!Q46)</f>
        <v>-0.16414153126623576</v>
      </c>
      <c r="I49" s="148">
        <f t="shared" si="1"/>
        <v>0.88910272799855194</v>
      </c>
      <c r="P49" s="144">
        <f t="shared" si="2"/>
        <v>440</v>
      </c>
      <c r="Q49" s="146">
        <f>'Главная динамическая таблица'!Y50</f>
        <v>10.769855741442942</v>
      </c>
      <c r="R49" s="146">
        <f>'Главная динамическая таблица'!Z50</f>
        <v>-7.3602324810500077</v>
      </c>
      <c r="S49" s="146">
        <f>'Главная динамическая таблица'!AK68</f>
        <v>11.003855741442944</v>
      </c>
      <c r="T49" s="146">
        <f>'Главная динамическая таблица'!AL68</f>
        <v>-9.144839405317617</v>
      </c>
      <c r="U49" s="146">
        <f t="shared" si="3"/>
        <v>5.3849278707214712</v>
      </c>
      <c r="V49" s="146">
        <f t="shared" si="4"/>
        <v>-5.501927870721472</v>
      </c>
      <c r="W49" s="146">
        <f t="shared" si="5"/>
        <v>-0.11700000000000088</v>
      </c>
      <c r="X49" s="146">
        <f t="shared" si="6"/>
        <v>-3.6801162405250039</v>
      </c>
      <c r="Y49" s="146">
        <f t="shared" si="7"/>
        <v>4.5724197026588085</v>
      </c>
      <c r="Z49" s="146">
        <f t="shared" si="8"/>
        <v>0.89230346213380463</v>
      </c>
      <c r="AA49" s="146">
        <f t="shared" si="9"/>
        <v>0.89994136949913262</v>
      </c>
      <c r="AB49" s="146">
        <f>W49*COS(Начало!P46)-Z49*SIN(Начало!P46)</f>
        <v>-0.89906420433603695</v>
      </c>
      <c r="AC49" s="146">
        <f>W49*SIN(Начало!P46)+Z49*COS(Начало!P46)</f>
        <v>3.9724363022998838E-2</v>
      </c>
    </row>
    <row r="50" spans="1:29" x14ac:dyDescent="0.45">
      <c r="A50" s="144">
        <f>'Главная динамическая таблица'!A51</f>
        <v>450</v>
      </c>
      <c r="B50" s="144">
        <f>Начало!J47</f>
        <v>13.27</v>
      </c>
      <c r="C50" s="144">
        <f t="shared" si="0"/>
        <v>463.27</v>
      </c>
      <c r="D50" s="146">
        <f>-'Главная динамическая таблица'!G51</f>
        <v>-0.35600333213754021</v>
      </c>
      <c r="E50" s="146">
        <f>-'Главная динамическая таблица'!H51</f>
        <v>8.3958826825480878E-2</v>
      </c>
      <c r="F50" s="146">
        <f>E50+(Начало!$F$3*Начало!$H$5*Начало!$H$6^2)/1000000</f>
        <v>0.95905923578445706</v>
      </c>
      <c r="G50" s="146">
        <f>D50*COS(Начало!P47+Начало!Q47)-(Конец!F50)*SIN(Начало!P47+Начало!Q47)</f>
        <v>-0.85173452194842247</v>
      </c>
      <c r="H50" s="146">
        <f>D50*SIN(Начало!P47+Начало!Q47)+(Конец!F50)*COS(Начало!P47+Начало!Q47)</f>
        <v>-0.56664035715592187</v>
      </c>
      <c r="I50" s="148">
        <f t="shared" si="1"/>
        <v>1.0230019502603591</v>
      </c>
      <c r="P50" s="144">
        <f t="shared" si="2"/>
        <v>450</v>
      </c>
      <c r="Q50" s="146">
        <f>'Главная динамическая таблица'!Y51</f>
        <v>9.3360199928252428</v>
      </c>
      <c r="R50" s="146">
        <f>'Главная динамическая таблица'!Z51</f>
        <v>-9.1025974613878109</v>
      </c>
      <c r="S50" s="146">
        <f>'Главная динамическая таблица'!AK69</f>
        <v>9.3360199928252428</v>
      </c>
      <c r="T50" s="146">
        <f>'Главная динамическая таблица'!AL69</f>
        <v>-9.1025974613878109</v>
      </c>
      <c r="U50" s="146">
        <f t="shared" si="3"/>
        <v>4.6680099964126214</v>
      </c>
      <c r="V50" s="146">
        <f t="shared" si="4"/>
        <v>-4.6680099964126214</v>
      </c>
      <c r="W50" s="146">
        <f t="shared" si="5"/>
        <v>0</v>
      </c>
      <c r="X50" s="146">
        <f t="shared" si="6"/>
        <v>-4.5512987306939054</v>
      </c>
      <c r="Y50" s="146">
        <f t="shared" si="7"/>
        <v>4.5512987306939054</v>
      </c>
      <c r="Z50" s="146">
        <f t="shared" si="8"/>
        <v>0</v>
      </c>
      <c r="AA50" s="146">
        <f t="shared" si="9"/>
        <v>0</v>
      </c>
      <c r="AB50" s="146">
        <f>W50*COS(Начало!P47)-Z50*SIN(Начало!P47)</f>
        <v>0</v>
      </c>
      <c r="AC50" s="146">
        <f>W50*SIN(Начало!P47)+Z50*COS(Начало!P47)</f>
        <v>0</v>
      </c>
    </row>
    <row r="51" spans="1:29" x14ac:dyDescent="0.45">
      <c r="A51" s="144">
        <f>'Главная динамическая таблица'!A52</f>
        <v>460</v>
      </c>
      <c r="B51" s="144">
        <f>Начало!J48</f>
        <v>13.14</v>
      </c>
      <c r="C51" s="144">
        <f t="shared" si="0"/>
        <v>473.14</v>
      </c>
      <c r="D51" s="146">
        <f>-'Главная динамическая таблица'!G52</f>
        <v>-0.53333078668296241</v>
      </c>
      <c r="E51" s="146">
        <f>-'Главная динамическая таблица'!H52</f>
        <v>0.22896060620215927</v>
      </c>
      <c r="F51" s="146">
        <f>E51+(Начало!$F$3*Начало!$H$5*Начало!$H$6^2)/1000000</f>
        <v>1.1040610151611354</v>
      </c>
      <c r="G51" s="146">
        <f>D51*COS(Начало!P48+Начало!Q48)-(Конец!F51)*SIN(Начало!P48+Начало!Q48)</f>
        <v>-0.80564850916396469</v>
      </c>
      <c r="H51" s="146">
        <f>D51*SIN(Начало!P48+Начало!Q48)+(Конец!F51)*COS(Начало!P48+Начало!Q48)</f>
        <v>-0.92429591198078198</v>
      </c>
      <c r="I51" s="148">
        <f t="shared" si="1"/>
        <v>1.2261290524339208</v>
      </c>
      <c r="P51" s="144">
        <f t="shared" si="2"/>
        <v>460</v>
      </c>
      <c r="Q51" s="146">
        <f>'Главная динамическая таблица'!Y52</f>
        <v>10.565606806311106</v>
      </c>
      <c r="R51" s="146">
        <f>'Главная динамическая таблица'!Z52</f>
        <v>-10.73170020599524</v>
      </c>
      <c r="S51" s="146">
        <f>'Главная динамическая таблица'!AK70</f>
        <v>10.565606806311106</v>
      </c>
      <c r="T51" s="146">
        <f>'Главная динамическая таблица'!AL70</f>
        <v>-10.731700205995239</v>
      </c>
      <c r="U51" s="146">
        <f t="shared" si="3"/>
        <v>5.2828034031555529</v>
      </c>
      <c r="V51" s="146">
        <f t="shared" si="4"/>
        <v>-5.2828034031555529</v>
      </c>
      <c r="W51" s="146">
        <f t="shared" si="5"/>
        <v>0</v>
      </c>
      <c r="X51" s="146">
        <f t="shared" si="6"/>
        <v>-5.3658501029976202</v>
      </c>
      <c r="Y51" s="146">
        <f t="shared" si="7"/>
        <v>5.3658501029976193</v>
      </c>
      <c r="Z51" s="146">
        <f t="shared" si="8"/>
        <v>0</v>
      </c>
      <c r="AA51" s="146">
        <f t="shared" si="9"/>
        <v>0</v>
      </c>
      <c r="AB51" s="146">
        <f>W51*COS(Начало!P48)-Z51*SIN(Начало!P48)</f>
        <v>0</v>
      </c>
      <c r="AC51" s="146">
        <f>W51*SIN(Начало!P48)+Z51*COS(Начало!P48)</f>
        <v>0</v>
      </c>
    </row>
    <row r="52" spans="1:29" x14ac:dyDescent="0.45">
      <c r="A52" s="144">
        <f>'Главная динамическая таблица'!A53</f>
        <v>470</v>
      </c>
      <c r="B52" s="144">
        <f>Начало!J49</f>
        <v>12.59</v>
      </c>
      <c r="C52" s="144">
        <f t="shared" si="0"/>
        <v>482.59</v>
      </c>
      <c r="D52" s="146">
        <f>-'Главная динамическая таблица'!G53</f>
        <v>-0.63883890133701149</v>
      </c>
      <c r="E52" s="146">
        <f>-'Главная динамическая таблица'!H53</f>
        <v>0.40996679386697099</v>
      </c>
      <c r="F52" s="146">
        <f>E52+(Начало!$F$3*Начало!$H$5*Начало!$H$6^2)/1000000</f>
        <v>1.2850672028259473</v>
      </c>
      <c r="G52" s="146">
        <f>D52*COS(Начало!P49+Начало!Q49)-(Конец!F52)*SIN(Начало!P49+Начало!Q49)</f>
        <v>-0.73863496886902114</v>
      </c>
      <c r="H52" s="146">
        <f>D52*SIN(Начало!P49+Начало!Q49)+(Конец!F52)*COS(Начало!P49+Начало!Q49)</f>
        <v>-1.2304191320051248</v>
      </c>
      <c r="I52" s="148">
        <f t="shared" si="1"/>
        <v>1.4351002953244711</v>
      </c>
      <c r="P52" s="144">
        <f t="shared" si="2"/>
        <v>470</v>
      </c>
      <c r="Q52" s="146">
        <f>'Главная динамическая таблица'!Y53</f>
        <v>10.743932202566434</v>
      </c>
      <c r="R52" s="146">
        <f>'Главная динамическая таблица'!Z53</f>
        <v>-11.663293834012011</v>
      </c>
      <c r="S52" s="146">
        <f>'Главная динамическая таблица'!AK71</f>
        <v>10.743932202566434</v>
      </c>
      <c r="T52" s="146">
        <f>'Главная динамическая таблица'!AL71</f>
        <v>-11.663293834012009</v>
      </c>
      <c r="U52" s="146">
        <f t="shared" si="3"/>
        <v>5.3719661012832169</v>
      </c>
      <c r="V52" s="146">
        <f t="shared" si="4"/>
        <v>-5.3719661012832169</v>
      </c>
      <c r="W52" s="146">
        <f t="shared" si="5"/>
        <v>0</v>
      </c>
      <c r="X52" s="146">
        <f t="shared" si="6"/>
        <v>-5.8316469170060055</v>
      </c>
      <c r="Y52" s="146">
        <f t="shared" si="7"/>
        <v>5.8316469170060046</v>
      </c>
      <c r="Z52" s="146">
        <f t="shared" si="8"/>
        <v>0</v>
      </c>
      <c r="AA52" s="146">
        <f t="shared" si="9"/>
        <v>0</v>
      </c>
      <c r="AB52" s="146">
        <f>W52*COS(Начало!P49)-Z52*SIN(Начало!P49)</f>
        <v>0</v>
      </c>
      <c r="AC52" s="146">
        <f>W52*SIN(Начало!P49)+Z52*COS(Начало!P49)</f>
        <v>0</v>
      </c>
    </row>
    <row r="53" spans="1:29" x14ac:dyDescent="0.45">
      <c r="A53" s="144">
        <f>'Главная динамическая таблица'!A54</f>
        <v>480</v>
      </c>
      <c r="B53" s="144">
        <f>Начало!J50</f>
        <v>11.37</v>
      </c>
      <c r="C53" s="144">
        <f t="shared" si="0"/>
        <v>491.37</v>
      </c>
      <c r="D53" s="146">
        <f>-'Главная динамическая таблица'!G54</f>
        <v>-0.66961425709117017</v>
      </c>
      <c r="E53" s="146">
        <f>-'Главная динамическая таблица'!H54</f>
        <v>0.59397385198801622</v>
      </c>
      <c r="F53" s="146">
        <f>E53+(Начало!$F$3*Начало!$H$5*Начало!$H$6^2)/1000000</f>
        <v>1.4690742609469924</v>
      </c>
      <c r="G53" s="146">
        <f>D53*COS(Начало!P50+Начало!Q50)-(Конец!F53)*SIN(Начало!P50+Начало!Q50)</f>
        <v>-0.65991660201134605</v>
      </c>
      <c r="H53" s="146">
        <f>D53*SIN(Начало!P50+Начало!Q50)+(Конец!F53)*COS(Начало!P50+Начало!Q50)</f>
        <v>-1.4734559769014175</v>
      </c>
      <c r="I53" s="148">
        <f t="shared" si="1"/>
        <v>1.6144851927090296</v>
      </c>
      <c r="P53" s="144">
        <f t="shared" si="2"/>
        <v>480</v>
      </c>
      <c r="Q53" s="146">
        <f>'Главная динамическая таблица'!Y54</f>
        <v>10.886830447517641</v>
      </c>
      <c r="R53" s="146">
        <f>'Главная динамическая таблица'!Z54</f>
        <v>-12.296951425599621</v>
      </c>
      <c r="S53" s="146">
        <f>'Главная динамическая таблица'!AK72</f>
        <v>10.886830447517641</v>
      </c>
      <c r="T53" s="146">
        <f>'Главная динамическая таблица'!AL72</f>
        <v>-12.296951425599621</v>
      </c>
      <c r="U53" s="146">
        <f t="shared" si="3"/>
        <v>5.4434152237588203</v>
      </c>
      <c r="V53" s="146">
        <f t="shared" si="4"/>
        <v>-5.4434152237588203</v>
      </c>
      <c r="W53" s="146">
        <f t="shared" si="5"/>
        <v>0</v>
      </c>
      <c r="X53" s="146">
        <f t="shared" si="6"/>
        <v>-6.1484757127998106</v>
      </c>
      <c r="Y53" s="146">
        <f t="shared" si="7"/>
        <v>6.1484757127998106</v>
      </c>
      <c r="Z53" s="146">
        <f t="shared" si="8"/>
        <v>0</v>
      </c>
      <c r="AA53" s="146">
        <f t="shared" si="9"/>
        <v>0</v>
      </c>
      <c r="AB53" s="146">
        <f>W53*COS(Начало!P50)-Z53*SIN(Начало!P50)</f>
        <v>0</v>
      </c>
      <c r="AC53" s="146">
        <f>W53*SIN(Начало!P50)+Z53*COS(Начало!P50)</f>
        <v>0</v>
      </c>
    </row>
    <row r="54" spans="1:29" x14ac:dyDescent="0.45">
      <c r="A54" s="144">
        <f>'Главная динамическая таблица'!A55</f>
        <v>490</v>
      </c>
      <c r="B54" s="144">
        <f>Начало!J51</f>
        <v>10.16</v>
      </c>
      <c r="C54" s="144">
        <f t="shared" si="0"/>
        <v>500.16</v>
      </c>
      <c r="D54" s="146">
        <f>-'Главная динамическая таблица'!G55</f>
        <v>-0.62977585080339182</v>
      </c>
      <c r="E54" s="146">
        <f>-'Главная динамическая таблица'!H55</f>
        <v>0.76760693614065534</v>
      </c>
      <c r="F54" s="146">
        <f>E54+(Начало!$F$3*Начало!$H$5*Начало!$H$6^2)/1000000</f>
        <v>1.6427073450996317</v>
      </c>
      <c r="G54" s="146">
        <f>D54*COS(Начало!P51+Начало!Q51)-(Конец!F54)*SIN(Начало!P51+Начало!Q51)</f>
        <v>-0.56882887921105052</v>
      </c>
      <c r="H54" s="146">
        <f>D54*SIN(Начало!P51+Начало!Q51)+(Конец!F54)*COS(Начало!P51+Начало!Q51)</f>
        <v>-1.6647939061862633</v>
      </c>
      <c r="I54" s="148">
        <f t="shared" si="1"/>
        <v>1.7592910628714673</v>
      </c>
      <c r="P54" s="144">
        <f t="shared" si="2"/>
        <v>490</v>
      </c>
      <c r="Q54" s="146">
        <f>'Главная динамическая таблица'!Y55</f>
        <v>10.880133703510676</v>
      </c>
      <c r="R54" s="146">
        <f>'Главная динамическая таблица'!Z55</f>
        <v>-12.918225342736052</v>
      </c>
      <c r="S54" s="146">
        <f>'Главная динамическая таблица'!AK73</f>
        <v>10.835133703510675</v>
      </c>
      <c r="T54" s="146">
        <f>'Главная динамическая таблица'!AL73</f>
        <v>-12.8665950684946</v>
      </c>
      <c r="U54" s="146">
        <f t="shared" si="3"/>
        <v>5.4400668517553381</v>
      </c>
      <c r="V54" s="146">
        <f t="shared" si="4"/>
        <v>-5.4175668517553373</v>
      </c>
      <c r="W54" s="146">
        <f t="shared" si="5"/>
        <v>2.2500000000000853E-2</v>
      </c>
      <c r="X54" s="146">
        <f t="shared" si="6"/>
        <v>-6.4591126713680262</v>
      </c>
      <c r="Y54" s="146">
        <f t="shared" si="7"/>
        <v>6.4332975342473002</v>
      </c>
      <c r="Z54" s="146">
        <f t="shared" si="8"/>
        <v>-2.5815137120726028E-2</v>
      </c>
      <c r="AA54" s="146">
        <f t="shared" si="9"/>
        <v>3.4244288641493564E-2</v>
      </c>
      <c r="AB54" s="146">
        <f>W54*COS(Начало!P51)-Z54*SIN(Начало!P51)</f>
        <v>5.3128211217389216E-3</v>
      </c>
      <c r="AC54" s="146">
        <f>W54*SIN(Начало!P51)+Z54*COS(Начало!P51)</f>
        <v>3.3829650253739393E-2</v>
      </c>
    </row>
    <row r="55" spans="1:29" x14ac:dyDescent="0.45">
      <c r="A55" s="144">
        <f>'Главная динамическая таблица'!A56</f>
        <v>500</v>
      </c>
      <c r="B55" s="144">
        <f>Начало!J52</f>
        <v>8.36</v>
      </c>
      <c r="C55" s="144">
        <f t="shared" si="0"/>
        <v>508.36</v>
      </c>
      <c r="D55" s="146">
        <f>-'Главная динамическая таблица'!G56</f>
        <v>-0.54917530473754883</v>
      </c>
      <c r="E55" s="146">
        <f>-'Главная динамическая таблица'!H56</f>
        <v>0.90878434584087586</v>
      </c>
      <c r="F55" s="146">
        <f>E55+(Начало!$F$3*Начало!$H$5*Начало!$H$6^2)/1000000</f>
        <v>1.783884754799852</v>
      </c>
      <c r="G55" s="146">
        <f>D55*COS(Начало!P52+Начало!Q52)-(Конец!F55)*SIN(Начало!P52+Начало!Q52)</f>
        <v>-0.46824458056079121</v>
      </c>
      <c r="H55" s="146">
        <f>D55*SIN(Начало!P52+Начало!Q52)+(Конец!F55)*COS(Начало!P52+Начало!Q52)</f>
        <v>-1.8068163566108084</v>
      </c>
      <c r="I55" s="148">
        <f t="shared" si="1"/>
        <v>1.8665043085246034</v>
      </c>
      <c r="P55" s="144">
        <f t="shared" si="2"/>
        <v>500</v>
      </c>
      <c r="Q55" s="146">
        <f>'Главная динамическая таблица'!Y56</f>
        <v>10.011095167489184</v>
      </c>
      <c r="R55" s="146">
        <f>'Главная динамическая таблица'!Z56</f>
        <v>-12.991621021056154</v>
      </c>
      <c r="S55" s="146">
        <f>'Главная динамическая таблица'!AK74</f>
        <v>9.9114951674891838</v>
      </c>
      <c r="T55" s="146">
        <f>'Главная динамическая таблица'!AL74</f>
        <v>-12.898012775169311</v>
      </c>
      <c r="U55" s="146">
        <f t="shared" si="3"/>
        <v>5.0055475837445922</v>
      </c>
      <c r="V55" s="146">
        <f t="shared" si="4"/>
        <v>-4.9557475837445919</v>
      </c>
      <c r="W55" s="146">
        <f t="shared" si="5"/>
        <v>4.9800000000000288E-2</v>
      </c>
      <c r="X55" s="146">
        <f t="shared" si="6"/>
        <v>-6.4958105105280772</v>
      </c>
      <c r="Y55" s="146">
        <f t="shared" si="7"/>
        <v>6.4490063875846557</v>
      </c>
      <c r="Z55" s="146">
        <f t="shared" si="8"/>
        <v>-4.6804122943421511E-2</v>
      </c>
      <c r="AA55" s="146">
        <f t="shared" si="9"/>
        <v>6.8342270407873815E-2</v>
      </c>
      <c r="AB55" s="146">
        <f>W55*COS(Начало!P52)-Z55*SIN(Начало!P52)</f>
        <v>-8.063902957048532E-3</v>
      </c>
      <c r="AC55" s="146">
        <f>W55*SIN(Начало!P52)+Z55*COS(Начало!P52)</f>
        <v>6.786486125825536E-2</v>
      </c>
    </row>
    <row r="56" spans="1:29" x14ac:dyDescent="0.45">
      <c r="A56" s="144">
        <f>'Главная динамическая таблица'!A57</f>
        <v>510</v>
      </c>
      <c r="B56" s="144">
        <f>Начало!J53</f>
        <v>6.41</v>
      </c>
      <c r="C56" s="144">
        <f t="shared" si="0"/>
        <v>516.41</v>
      </c>
      <c r="D56" s="146">
        <f>-'Главная динамическая таблица'!G57</f>
        <v>-0.43022782851371222</v>
      </c>
      <c r="E56" s="146">
        <f>-'Главная динамическая таблица'!H57</f>
        <v>1.0173208666978577</v>
      </c>
      <c r="F56" s="146">
        <f>E56+(Начало!$F$3*Начало!$H$5*Начало!$H$6^2)/1000000</f>
        <v>1.8924212756568339</v>
      </c>
      <c r="G56" s="146">
        <f>D56*COS(Начало!P53+Начало!Q53)-(Конец!F56)*SIN(Начало!P53+Начало!Q53)</f>
        <v>-0.36305154703695336</v>
      </c>
      <c r="H56" s="146">
        <f>D56*SIN(Начало!P53+Начало!Q53)+(Конец!F56)*COS(Начало!P53+Начало!Q53)</f>
        <v>-1.9064490140521297</v>
      </c>
      <c r="I56" s="148">
        <f t="shared" si="1"/>
        <v>1.9407097333156915</v>
      </c>
      <c r="P56" s="144">
        <f t="shared" si="2"/>
        <v>510</v>
      </c>
      <c r="Q56" s="146">
        <f>'Главная динамическая таблица'!Y57</f>
        <v>8.9991381827206194</v>
      </c>
      <c r="R56" s="146">
        <f>'Главная динамическая таблица'!Z57</f>
        <v>-12.555708492962083</v>
      </c>
      <c r="S56" s="146">
        <f>'Главная динамическая таблица'!AK75</f>
        <v>8.8263381827206224</v>
      </c>
      <c r="T56" s="146">
        <f>'Главная динамическая таблица'!AL75</f>
        <v>-12.434361580032046</v>
      </c>
      <c r="U56" s="146">
        <f t="shared" si="3"/>
        <v>4.4995690913603097</v>
      </c>
      <c r="V56" s="146">
        <f t="shared" si="4"/>
        <v>-4.4131690913603112</v>
      </c>
      <c r="W56" s="146">
        <f t="shared" si="5"/>
        <v>8.6399999999998478E-2</v>
      </c>
      <c r="X56" s="146">
        <f t="shared" si="6"/>
        <v>-6.2778542464810414</v>
      </c>
      <c r="Y56" s="146">
        <f t="shared" si="7"/>
        <v>6.2171807900160232</v>
      </c>
      <c r="Z56" s="146">
        <f t="shared" si="8"/>
        <v>-6.0673456465018205E-2</v>
      </c>
      <c r="AA56" s="146">
        <f t="shared" si="9"/>
        <v>0.10557569947394237</v>
      </c>
      <c r="AB56" s="146">
        <f>W56*COS(Начало!P53)-Z56*SIN(Начало!P53)</f>
        <v>-4.4487866654465108E-2</v>
      </c>
      <c r="AC56" s="146">
        <f>W56*SIN(Начало!P53)+Z56*COS(Начало!P53)</f>
        <v>9.5744754634114179E-2</v>
      </c>
    </row>
    <row r="57" spans="1:29" x14ac:dyDescent="0.45">
      <c r="A57" s="144">
        <f>'Главная динамическая таблица'!A58</f>
        <v>520</v>
      </c>
      <c r="B57" s="144">
        <f>Начало!J54</f>
        <v>4.34</v>
      </c>
      <c r="C57" s="144">
        <f t="shared" si="0"/>
        <v>524.34</v>
      </c>
      <c r="D57" s="146">
        <f>-'Главная динамическая таблица'!G58</f>
        <v>-0.29412751487054201</v>
      </c>
      <c r="E57" s="146">
        <f>-'Главная динамическая таблица'!H58</f>
        <v>1.092400203967177</v>
      </c>
      <c r="F57" s="146">
        <f>E57+(Начало!$F$3*Начало!$H$5*Начало!$H$6^2)/1000000</f>
        <v>1.9675006129261532</v>
      </c>
      <c r="G57" s="146">
        <f>D57*COS(Начало!P54+Начало!Q54)-(Конец!F57)*SIN(Начало!P54+Начало!Q54)</f>
        <v>-0.24787445781597156</v>
      </c>
      <c r="H57" s="146">
        <f>D57*SIN(Начало!P54+Начало!Q54)+(Конец!F57)*COS(Начало!P54+Начало!Q54)</f>
        <v>-1.9738611678715268</v>
      </c>
      <c r="I57" s="148">
        <f t="shared" si="1"/>
        <v>1.9893641338047465</v>
      </c>
      <c r="P57" s="144">
        <f t="shared" si="2"/>
        <v>520</v>
      </c>
      <c r="Q57" s="146">
        <f>'Главная динамическая таблица'!Y58</f>
        <v>7.210750835853827</v>
      </c>
      <c r="R57" s="146">
        <f>'Главная динамическая таблица'!Z58</f>
        <v>-11.736132100113561</v>
      </c>
      <c r="S57" s="146">
        <f>'Главная динамическая таблица'!AK76</f>
        <v>6.9683508358538244</v>
      </c>
      <c r="T57" s="146">
        <f>'Главная динамическая таблица'!AL76</f>
        <v>-11.604585887695178</v>
      </c>
      <c r="U57" s="146">
        <f t="shared" si="3"/>
        <v>3.6053754179269135</v>
      </c>
      <c r="V57" s="146">
        <f t="shared" si="4"/>
        <v>-3.4841754179269122</v>
      </c>
      <c r="W57" s="146">
        <f t="shared" si="5"/>
        <v>0.12120000000000131</v>
      </c>
      <c r="X57" s="146">
        <f t="shared" si="6"/>
        <v>-5.8680660500567807</v>
      </c>
      <c r="Y57" s="146">
        <f t="shared" si="7"/>
        <v>5.802292943847589</v>
      </c>
      <c r="Z57" s="146">
        <f t="shared" si="8"/>
        <v>-6.5773106209191745E-2</v>
      </c>
      <c r="AA57" s="146">
        <f t="shared" si="9"/>
        <v>0.13789685094448653</v>
      </c>
      <c r="AB57" s="146">
        <f>W57*COS(Начало!P54)-Z57*SIN(Начало!P54)</f>
        <v>-9.1395018426611144E-2</v>
      </c>
      <c r="AC57" s="146">
        <f>W57*SIN(Начало!P54)+Z57*COS(Начало!P54)</f>
        <v>0.1032593439220168</v>
      </c>
    </row>
    <row r="58" spans="1:29" x14ac:dyDescent="0.45">
      <c r="A58" s="144">
        <f>'Главная динамическая таблица'!A59</f>
        <v>530</v>
      </c>
      <c r="B58" s="144">
        <f>Начало!J55</f>
        <v>2.19</v>
      </c>
      <c r="C58" s="144">
        <f t="shared" si="0"/>
        <v>532.19000000000005</v>
      </c>
      <c r="D58" s="146">
        <f>-'Главная динамическая таблица'!G59</f>
        <v>-0.14894513587915276</v>
      </c>
      <c r="E58" s="146">
        <f>-'Главная динамическая таблица'!H59</f>
        <v>1.1359338496834019</v>
      </c>
      <c r="F58" s="146">
        <f>E58+(Начало!$F$3*Начало!$H$5*Начало!$H$6^2)/1000000</f>
        <v>2.0110342586423782</v>
      </c>
      <c r="G58" s="146">
        <f>D58*COS(Начало!P55+Начало!Q55)-(Конец!F58)*SIN(Начало!P55+Начало!Q55)</f>
        <v>-0.12571286426419662</v>
      </c>
      <c r="H58" s="146">
        <f>D58*SIN(Начало!P55+Начало!Q55)+(Конец!F58)*COS(Начало!P55+Начало!Q55)</f>
        <v>-2.0126201128613048</v>
      </c>
      <c r="I58" s="148">
        <f t="shared" si="1"/>
        <v>2.0165424475907665</v>
      </c>
      <c r="P58" s="144">
        <f t="shared" si="2"/>
        <v>530</v>
      </c>
      <c r="Q58" s="146">
        <f>'Главная динамическая таблица'!Y59</f>
        <v>4.9059946604873996</v>
      </c>
      <c r="R58" s="146">
        <f>'Главная динамическая таблица'!Z59</f>
        <v>-10.095037158184878</v>
      </c>
      <c r="S58" s="146">
        <f>'Главная динамическая таблица'!AK77</f>
        <v>4.5999946604873987</v>
      </c>
      <c r="T58" s="146">
        <f>'Главная динамическая таблица'!AL77</f>
        <v>-9.9739736595809774</v>
      </c>
      <c r="U58" s="146">
        <f t="shared" si="3"/>
        <v>2.4529973302436998</v>
      </c>
      <c r="V58" s="146">
        <f t="shared" si="4"/>
        <v>-2.2999973302436993</v>
      </c>
      <c r="W58" s="146">
        <f t="shared" si="5"/>
        <v>0.15300000000000047</v>
      </c>
      <c r="X58" s="146">
        <f>R58/2</f>
        <v>-5.0475185790924391</v>
      </c>
      <c r="Y58" s="146">
        <f>-T58/2</f>
        <v>4.9869868297904887</v>
      </c>
      <c r="Z58" s="146">
        <f>X58+Y58</f>
        <v>-6.0531749301950377E-2</v>
      </c>
      <c r="AA58" s="146">
        <f>SQRT(W58^2+Z58^2)</f>
        <v>0.16453903085151048</v>
      </c>
      <c r="AB58" s="146">
        <f>W58*COS(Начало!P55)-Z58*SIN(Начало!P55)</f>
        <v>-0.14016435825359311</v>
      </c>
      <c r="AC58" s="146">
        <f>W58*SIN(Начало!P55)+Z58*COS(Начало!P55)</f>
        <v>8.6180307198992487E-2</v>
      </c>
    </row>
    <row r="59" spans="1:29" x14ac:dyDescent="0.45">
      <c r="A59" s="144">
        <f>'Главная динамическая таблица'!A60</f>
        <v>540</v>
      </c>
      <c r="B59" s="144">
        <f>Начало!J56</f>
        <v>0</v>
      </c>
      <c r="C59" s="144">
        <f t="shared" si="0"/>
        <v>540</v>
      </c>
      <c r="D59" s="146">
        <f>-'Главная динамическая таблица'!G60</f>
        <v>0</v>
      </c>
      <c r="E59" s="146">
        <f>-'Главная динамическая таблица'!H60</f>
        <v>1.1501361175437892</v>
      </c>
      <c r="F59" s="146">
        <f>E59+(Начало!$F$3*Начало!$H$5*Начало!$H$6^2)/1000000</f>
        <v>2.0252365265027654</v>
      </c>
      <c r="G59" s="146">
        <f>D59*COS(Начало!P56+Начало!Q56)-(Конец!F59)*SIN(Начало!P56+Начало!Q56)</f>
        <v>-7.4436462038080908E-16</v>
      </c>
      <c r="H59" s="146">
        <f>D59*SIN(Начало!P56+Начало!Q56)+(Конец!F59)*COS(Начало!P56+Начало!Q56)</f>
        <v>-2.0252365265027654</v>
      </c>
      <c r="I59" s="148">
        <f t="shared" si="1"/>
        <v>2.0252365265027654</v>
      </c>
      <c r="P59" s="144">
        <f t="shared" si="2"/>
        <v>540</v>
      </c>
      <c r="Q59" s="146">
        <f>'Главная динамическая таблица'!Y60</f>
        <v>3.3360199928252476</v>
      </c>
      <c r="R59" s="146">
        <f>'Главная динамическая таблица'!Z60</f>
        <v>-7.6875742987443241</v>
      </c>
      <c r="S59" s="146">
        <f>'Главная динамическая таблица'!AK7</f>
        <v>2.0852042730740621</v>
      </c>
      <c r="T59" s="146">
        <f>'Главная динамическая таблица'!AL7</f>
        <v>-6.8539947209377958</v>
      </c>
      <c r="U59" s="146">
        <f t="shared" si="3"/>
        <v>1.6680099964126238</v>
      </c>
      <c r="V59" s="146">
        <f t="shared" si="4"/>
        <v>-1.042602136537031</v>
      </c>
      <c r="W59" s="146">
        <f t="shared" si="5"/>
        <v>0.62540785987559278</v>
      </c>
      <c r="X59" s="146">
        <f>R59/2</f>
        <v>-3.843787149372162</v>
      </c>
      <c r="Y59" s="146">
        <f>-T59/2</f>
        <v>3.4269973604688979</v>
      </c>
      <c r="Z59" s="146">
        <f t="shared" si="8"/>
        <v>-0.41678978890326412</v>
      </c>
      <c r="AA59" s="146">
        <f>SQRT(W59^2+Z59^2)</f>
        <v>0.75156418177571271</v>
      </c>
      <c r="AB59" s="146">
        <f>W59*COS(Начало!P56)-Z59*SIN(Начало!P56)</f>
        <v>-0.62540785987559266</v>
      </c>
      <c r="AC59" s="146">
        <f>W59*SIN(Начало!P56)+Z59*COS(Начало!P56)</f>
        <v>0.41678978890326435</v>
      </c>
    </row>
    <row r="60" spans="1:29" x14ac:dyDescent="0.45">
      <c r="A60" s="144">
        <f>'Главная динамическая таблица'!A61</f>
        <v>550</v>
      </c>
      <c r="B60" s="144">
        <f>Начало!J57</f>
        <v>-2.19</v>
      </c>
      <c r="C60" s="144">
        <f t="shared" si="0"/>
        <v>547.80999999999995</v>
      </c>
      <c r="D60" s="146">
        <f>-'Главная динамическая таблица'!G61</f>
        <v>-0.24060368103555446</v>
      </c>
      <c r="E60" s="146">
        <f>-'Главная динамическая таблица'!H61</f>
        <v>1.1359338496834019</v>
      </c>
      <c r="F60" s="146">
        <f>E60+(Начало!$F$3*Начало!$H$5*Начало!$H$6^2)/1000000</f>
        <v>2.0110342586423782</v>
      </c>
      <c r="G60" s="146">
        <f>D60*COS(Начало!P57+Начало!Q57)-(Конец!F60)*SIN(Начало!P57+Начало!Q57)</f>
        <v>0.51164828032353826</v>
      </c>
      <c r="H60" s="146">
        <f>D60*SIN(Начало!P57+Начало!Q57)+(Конец!F60)*COS(Начало!P57+Начало!Q57)</f>
        <v>-1.9596849129396092</v>
      </c>
      <c r="I60" s="148">
        <f t="shared" si="1"/>
        <v>2.0253762417785879</v>
      </c>
      <c r="P60" s="144">
        <f t="shared" si="2"/>
        <v>550</v>
      </c>
      <c r="Q60" s="146">
        <f>'Главная динамическая таблица'!Y61</f>
        <v>3.777204273074064</v>
      </c>
      <c r="R60" s="146">
        <f>'Главная динамическая таблица'!Z61</f>
        <v>-6.9552422729602386</v>
      </c>
      <c r="S60" s="146">
        <f>'Главная динамическая таблица'!AK8</f>
        <v>2.0057198641625837</v>
      </c>
      <c r="T60" s="146">
        <f>'Главная динамическая таблица'!AL8</f>
        <v>-6.673821229564938</v>
      </c>
      <c r="U60" s="146">
        <f t="shared" si="3"/>
        <v>1.888602136537032</v>
      </c>
      <c r="V60" s="146">
        <f t="shared" si="4"/>
        <v>-1.0028599320812919</v>
      </c>
      <c r="W60" s="146">
        <f t="shared" si="5"/>
        <v>0.88574220445574015</v>
      </c>
      <c r="X60" s="146">
        <f t="shared" si="6"/>
        <v>-3.4776211364801193</v>
      </c>
      <c r="Y60" s="146">
        <f t="shared" si="7"/>
        <v>3.336910614782469</v>
      </c>
      <c r="Z60" s="146">
        <f t="shared" si="8"/>
        <v>-0.1407105216976503</v>
      </c>
      <c r="AA60" s="146">
        <f t="shared" si="9"/>
        <v>0.89684932049399413</v>
      </c>
      <c r="AB60" s="146">
        <f>W60*COS(Начало!P57)-Z60*SIN(Начало!P57)</f>
        <v>-0.89671991578949728</v>
      </c>
      <c r="AC60" s="146">
        <f>W60*SIN(Начало!P57)+Z60*COS(Начало!P57)</f>
        <v>-1.523470698818985E-2</v>
      </c>
    </row>
    <row r="61" spans="1:29" x14ac:dyDescent="0.45">
      <c r="A61" s="144">
        <f>'Главная динамическая таблица'!A62</f>
        <v>560</v>
      </c>
      <c r="B61" s="144">
        <f>Начало!J58</f>
        <v>-4.34</v>
      </c>
      <c r="C61" s="144">
        <f t="shared" si="0"/>
        <v>555.66</v>
      </c>
      <c r="D61" s="146">
        <f>-'Главная динамическая таблица'!G62</f>
        <v>-0.46381646575739316</v>
      </c>
      <c r="E61" s="146">
        <f>-'Главная динамическая таблица'!H62</f>
        <v>1.0924002039671774</v>
      </c>
      <c r="F61" s="146">
        <f>E61+(Начало!$F$3*Начало!$H$5*Начало!$H$6^2)/1000000</f>
        <v>1.9675006129261536</v>
      </c>
      <c r="G61" s="146">
        <f>D61*COS(Начало!P58+Начало!Q58)-(Конец!F61)*SIN(Начало!P58+Начало!Q58)</f>
        <v>0.97768388119051064</v>
      </c>
      <c r="H61" s="146">
        <f>D61*SIN(Начало!P58+Начало!Q58)+(Конец!F61)*COS(Начало!P58+Начало!Q58)</f>
        <v>-1.7692706418840305</v>
      </c>
      <c r="I61" s="148">
        <f t="shared" si="1"/>
        <v>2.0214312691191036</v>
      </c>
      <c r="P61" s="144">
        <f t="shared" si="2"/>
        <v>560</v>
      </c>
      <c r="Q61" s="146">
        <f>'Главная динамическая таблица'!Y62</f>
        <v>4.3277198641625931</v>
      </c>
      <c r="R61" s="146">
        <f>'Главная динамическая таблица'!Z62</f>
        <v>-6.3170266195478266</v>
      </c>
      <c r="S61" s="146">
        <f>'Главная динамическая таблица'!AK9</f>
        <v>1.9668345569707786</v>
      </c>
      <c r="T61" s="146">
        <f>'Главная динамическая таблица'!AL9</f>
        <v>-6.9349769955806</v>
      </c>
      <c r="U61" s="146">
        <f t="shared" si="3"/>
        <v>2.1638599320812966</v>
      </c>
      <c r="V61" s="146">
        <f t="shared" si="4"/>
        <v>-0.98341727848538929</v>
      </c>
      <c r="W61" s="146">
        <f t="shared" si="5"/>
        <v>1.1804426535959074</v>
      </c>
      <c r="X61" s="146">
        <f t="shared" si="6"/>
        <v>-3.1585133097739133</v>
      </c>
      <c r="Y61" s="146">
        <f t="shared" si="7"/>
        <v>3.4674884977903</v>
      </c>
      <c r="Z61" s="146">
        <f t="shared" si="8"/>
        <v>0.30897518801638668</v>
      </c>
      <c r="AA61" s="146">
        <f t="shared" si="9"/>
        <v>1.2202092137163647</v>
      </c>
      <c r="AB61" s="146">
        <f>W61*COS(Начало!P58)-Z61*SIN(Начало!P58)</f>
        <v>-1.0035775127555711</v>
      </c>
      <c r="AC61" s="146">
        <f>W61*SIN(Начало!P58)+Z61*COS(Начало!P58)</f>
        <v>-0.69407686975554128</v>
      </c>
    </row>
    <row r="62" spans="1:29" x14ac:dyDescent="0.45">
      <c r="A62" s="144">
        <f>'Главная динамическая таблица'!A63</f>
        <v>570</v>
      </c>
      <c r="B62" s="144">
        <f>Начало!J59</f>
        <v>-6.41</v>
      </c>
      <c r="C62" s="144">
        <f t="shared" si="0"/>
        <v>563.59</v>
      </c>
      <c r="D62" s="146">
        <f>-'Главная динамическая таблица'!G63</f>
        <v>-0.65085748416176981</v>
      </c>
      <c r="E62" s="146">
        <f>-'Главная динамическая таблица'!H63</f>
        <v>1.0173208666978582</v>
      </c>
      <c r="F62" s="146">
        <f>E62+(Начало!$F$3*Начало!$H$5*Начало!$H$6^2)/1000000</f>
        <v>1.8924212756568344</v>
      </c>
      <c r="G62" s="146">
        <f>D62*COS(Начало!P59+Начало!Q59)-(Конец!F62)*SIN(Начало!P59+Начало!Q59)</f>
        <v>1.3537933598108167</v>
      </c>
      <c r="H62" s="146">
        <f>D62*SIN(Начало!P59+Начало!Q59)+(Конец!F62)*COS(Начало!P59+Начало!Q59)</f>
        <v>-1.4738104654873943</v>
      </c>
      <c r="I62" s="148">
        <f t="shared" si="1"/>
        <v>2.0012180663905741</v>
      </c>
      <c r="P62" s="144">
        <f t="shared" si="2"/>
        <v>570</v>
      </c>
      <c r="Q62" s="146">
        <f>'Главная динамическая таблица'!Y63</f>
        <v>4.9308345569707868</v>
      </c>
      <c r="R62" s="146">
        <f>'Главная динамическая таблица'!Z63</f>
        <v>-5.6641601090649631</v>
      </c>
      <c r="S62" s="146">
        <f>'Главная динамическая таблица'!AK10</f>
        <v>2.0832341468159914</v>
      </c>
      <c r="T62" s="146">
        <f>'Главная динамическая таблица'!AL10</f>
        <v>-7.5610192473146673</v>
      </c>
      <c r="U62" s="146">
        <f t="shared" si="3"/>
        <v>2.4654172784853934</v>
      </c>
      <c r="V62" s="146">
        <f t="shared" si="4"/>
        <v>-1.0416170734079957</v>
      </c>
      <c r="W62" s="146">
        <f t="shared" si="5"/>
        <v>1.4238002050773977</v>
      </c>
      <c r="X62" s="146">
        <f t="shared" si="6"/>
        <v>-2.8320800545324816</v>
      </c>
      <c r="Y62" s="146">
        <f t="shared" si="7"/>
        <v>3.7805096236573337</v>
      </c>
      <c r="Z62" s="146">
        <f t="shared" si="8"/>
        <v>0.9484295691248521</v>
      </c>
      <c r="AA62" s="146">
        <f t="shared" si="9"/>
        <v>1.7107675679556216</v>
      </c>
      <c r="AB62" s="146">
        <f>W62*COS(Начало!P59)-Z62*SIN(Начало!P59)</f>
        <v>-0.75883236294809542</v>
      </c>
      <c r="AC62" s="146">
        <f>W62*SIN(Начало!P59)+Z62*COS(Начало!P59)</f>
        <v>-1.5332642031011492</v>
      </c>
    </row>
    <row r="63" spans="1:29" x14ac:dyDescent="0.45">
      <c r="A63" s="144">
        <f>'Главная динамическая таблица'!A64</f>
        <v>580</v>
      </c>
      <c r="B63" s="144">
        <f>Начало!J60</f>
        <v>-8.36</v>
      </c>
      <c r="C63" s="144">
        <f t="shared" si="0"/>
        <v>571.64</v>
      </c>
      <c r="D63" s="146">
        <f>-'Главная динамическая таблица'!G64</f>
        <v>-0.79957976644838735</v>
      </c>
      <c r="E63" s="146">
        <f>-'Главная динамическая таблица'!H64</f>
        <v>0.91738939154778443</v>
      </c>
      <c r="F63" s="146">
        <f>E63+(Начало!$F$3*Начало!$H$5*Начало!$H$6^2)/1000000</f>
        <v>1.7924898005067607</v>
      </c>
      <c r="G63" s="146">
        <f>D63*COS(Начало!P60+Начало!Q60)-(Конец!F63)*SIN(Начало!P60+Начало!Q60)</f>
        <v>1.6210359709533013</v>
      </c>
      <c r="H63" s="146">
        <f>D63*SIN(Начало!P60+Начало!Q60)+(Конец!F63)*COS(Начало!P60+Начало!Q60)</f>
        <v>-1.106611887117571</v>
      </c>
      <c r="I63" s="148">
        <f t="shared" si="1"/>
        <v>1.962739791168056</v>
      </c>
      <c r="P63" s="144">
        <f t="shared" si="2"/>
        <v>580</v>
      </c>
      <c r="Q63" s="146">
        <f>'Главная динамическая таблица'!Y64</f>
        <v>5.9232341468159877</v>
      </c>
      <c r="R63" s="146">
        <f>'Главная динамическая таблица'!Z64</f>
        <v>-4.527980225418557</v>
      </c>
      <c r="S63" s="146">
        <f>'Главная динамическая таблица'!AK11</f>
        <v>1.9519953551199629</v>
      </c>
      <c r="T63" s="146">
        <f>'Главная динамическая таблица'!AL11</f>
        <v>-8.4135866576572713</v>
      </c>
      <c r="U63" s="146">
        <f t="shared" si="3"/>
        <v>2.9616170734079938</v>
      </c>
      <c r="V63" s="146">
        <f t="shared" si="4"/>
        <v>-0.97599767755998146</v>
      </c>
      <c r="W63" s="146">
        <f t="shared" si="5"/>
        <v>1.9856193958480124</v>
      </c>
      <c r="X63" s="146">
        <f t="shared" si="6"/>
        <v>-2.2639901127092785</v>
      </c>
      <c r="Y63" s="146">
        <f t="shared" si="7"/>
        <v>4.2067933288286357</v>
      </c>
      <c r="Z63" s="146">
        <f t="shared" si="8"/>
        <v>1.9428032161193571</v>
      </c>
      <c r="AA63" s="146">
        <f t="shared" si="9"/>
        <v>2.777979251494068</v>
      </c>
      <c r="AB63" s="146">
        <f>W63*COS(Начало!P60)-Z63*SIN(Начало!P60)</f>
        <v>-0.27226286895794805</v>
      </c>
      <c r="AC63" s="146">
        <f>W63*SIN(Начало!P60)+Z63*COS(Начало!P60)</f>
        <v>-2.7646051529862872</v>
      </c>
    </row>
    <row r="64" spans="1:29" x14ac:dyDescent="0.45">
      <c r="A64" s="144">
        <f>'Главная динамическая таблица'!A65</f>
        <v>590</v>
      </c>
      <c r="B64" s="144">
        <f>Начало!J61</f>
        <v>-10.16</v>
      </c>
      <c r="C64" s="144">
        <f t="shared" si="0"/>
        <v>579.84</v>
      </c>
      <c r="D64" s="146">
        <f>-'Главная динамическая таблица'!G65</f>
        <v>-0.83334055651064853</v>
      </c>
      <c r="E64" s="146">
        <f>-'Главная динамическая таблица'!H65</f>
        <v>0.78320831045512895</v>
      </c>
      <c r="F64" s="146">
        <f>E64+(Начало!$F$3*Начало!$H$5*Начало!$H$6^2)/1000000</f>
        <v>1.6583087194141051</v>
      </c>
      <c r="G64" s="146">
        <f>D64*COS(Начало!P61+Начало!Q61)-(Конец!F64)*SIN(Начало!P61+Начало!Q61)</f>
        <v>1.7022579520225913</v>
      </c>
      <c r="H64" s="146">
        <f>D64*SIN(Начало!P61+Начало!Q61)+(Конец!F64)*COS(Начало!P61+Начало!Q61)</f>
        <v>-0.73943367301346219</v>
      </c>
      <c r="I64" s="148">
        <f t="shared" si="1"/>
        <v>1.8559214132097099</v>
      </c>
      <c r="P64" s="144">
        <f t="shared" si="2"/>
        <v>590</v>
      </c>
      <c r="Q64" s="146">
        <f>'Главная динамическая таблица'!Y65</f>
        <v>6.9439953551199594</v>
      </c>
      <c r="R64" s="146">
        <f>'Главная динамическая таблица'!Z65</f>
        <v>-1.9663772284060037</v>
      </c>
      <c r="S64" s="146">
        <f>'Главная динамическая таблица'!AK12</f>
        <v>2.3625564433542312</v>
      </c>
      <c r="T64" s="146">
        <f>'Главная динамическая таблица'!AL12</f>
        <v>-9.1962979254937967</v>
      </c>
      <c r="U64" s="146">
        <f t="shared" si="3"/>
        <v>3.4719976775599797</v>
      </c>
      <c r="V64" s="146">
        <f t="shared" si="4"/>
        <v>-1.1812782216771156</v>
      </c>
      <c r="W64" s="146">
        <f t="shared" si="5"/>
        <v>2.2907194558828641</v>
      </c>
      <c r="X64" s="146">
        <f t="shared" si="6"/>
        <v>-0.98318861420300185</v>
      </c>
      <c r="Y64" s="146">
        <f t="shared" si="7"/>
        <v>4.5981489627468983</v>
      </c>
      <c r="Z64" s="146">
        <f t="shared" si="8"/>
        <v>3.6149603485438964</v>
      </c>
      <c r="AA64" s="146">
        <f t="shared" si="9"/>
        <v>4.2796418012615138</v>
      </c>
      <c r="AB64" s="146">
        <f>W64*COS(Начало!P61)-Z64*SIN(Начало!P61)</f>
        <v>1.2967742035881011</v>
      </c>
      <c r="AC64" s="146">
        <f>W64*SIN(Начало!P61)+Z64*COS(Начало!P61)</f>
        <v>-4.0784446314757465</v>
      </c>
    </row>
    <row r="65" spans="1:29" x14ac:dyDescent="0.45">
      <c r="A65" s="144">
        <f>'Главная динамическая таблица'!A66</f>
        <v>600</v>
      </c>
      <c r="B65" s="144">
        <f>Начало!J62</f>
        <v>-11.37</v>
      </c>
      <c r="C65" s="144">
        <f t="shared" si="0"/>
        <v>588.63</v>
      </c>
      <c r="D65" s="146">
        <f>-'Главная динамическая таблица'!G66</f>
        <v>-0.87462853527305751</v>
      </c>
      <c r="E65" s="146">
        <f>-'Главная динамическая таблица'!H66</f>
        <v>0.61419833747635832</v>
      </c>
      <c r="F65" s="146">
        <f>E65+(Начало!$F$3*Начало!$H$5*Начало!$H$6^2)/1000000</f>
        <v>1.4892987464353347</v>
      </c>
      <c r="G65" s="146">
        <f>D65*COS(Начало!P62+Начало!Q62)-(Конец!F65)*SIN(Начало!P62+Начало!Q62)</f>
        <v>1.6957136423842267</v>
      </c>
      <c r="H65" s="146">
        <f>D65*SIN(Начало!P62+Начало!Q62)+(Конец!F65)*COS(Начало!P62+Начало!Q62)</f>
        <v>-0.32793455731254151</v>
      </c>
      <c r="I65" s="148">
        <f>SQRT(G65^2+H65^2)</f>
        <v>1.7271322563277409</v>
      </c>
      <c r="P65" s="144">
        <f t="shared" si="2"/>
        <v>600</v>
      </c>
      <c r="Q65" s="146">
        <f>'Главная динамическая таблица'!Y66</f>
        <v>9.616556443354229</v>
      </c>
      <c r="R65" s="146">
        <f>'Главная динамическая таблица'!Z66</f>
        <v>5.8669688342032469</v>
      </c>
      <c r="S65" s="146">
        <f>'Главная динамическая таблица'!AK13</f>
        <v>2.4369576757951377</v>
      </c>
      <c r="T65" s="146">
        <f>'Главная динамическая таблица'!AL13</f>
        <v>-9.6987955800525221</v>
      </c>
      <c r="U65" s="146">
        <f t="shared" si="3"/>
        <v>4.8082782216771145</v>
      </c>
      <c r="V65" s="146">
        <f t="shared" si="4"/>
        <v>-1.2184788378975688</v>
      </c>
      <c r="W65" s="146">
        <f t="shared" si="5"/>
        <v>3.5897993837795457</v>
      </c>
      <c r="X65" s="146">
        <f t="shared" si="6"/>
        <v>2.9334844171016234</v>
      </c>
      <c r="Y65" s="146">
        <f t="shared" si="7"/>
        <v>4.849397790026261</v>
      </c>
      <c r="Z65" s="146">
        <f t="shared" si="8"/>
        <v>7.7828822071278845</v>
      </c>
      <c r="AA65" s="146">
        <f t="shared" si="9"/>
        <v>8.5708759800741383</v>
      </c>
      <c r="AB65" s="146">
        <f>W65*COS(Начало!P62)-Z65*SIN(Начало!P62)</f>
        <v>4.9452740141448777</v>
      </c>
      <c r="AC65" s="146">
        <f>W65*SIN(Начало!P62)+Z65*COS(Начало!P62)</f>
        <v>-7.0002985644067515</v>
      </c>
    </row>
    <row r="66" spans="1:29" x14ac:dyDescent="0.45">
      <c r="A66" s="144">
        <f>'Главная динамическая таблица'!A67</f>
        <v>610</v>
      </c>
      <c r="B66" s="144">
        <f>Начало!J63</f>
        <v>-12.37</v>
      </c>
      <c r="C66" s="144">
        <f t="shared" si="0"/>
        <v>597.63</v>
      </c>
      <c r="D66" s="146">
        <f>-'Главная динамическая таблица'!G67</f>
        <v>-0.79066429110509584</v>
      </c>
      <c r="E66" s="146">
        <f>-'Главная динамическая таблица'!H67</f>
        <v>0.42907959071509744</v>
      </c>
      <c r="F66" s="146">
        <f>E66+(Начало!$F$3*Начало!$H$5*Начало!$H$6^2)/1000000</f>
        <v>1.3041799996740737</v>
      </c>
      <c r="G66" s="146">
        <f>D66*COS(Начало!P63+Начало!Q63)-(Конец!F66)*SIN(Начало!P63+Начало!Q63)</f>
        <v>1.5248308520179417</v>
      </c>
      <c r="H66" s="146">
        <f>D66*SIN(Начало!P63+Начало!Q63)+(Конец!F66)*COS(Начало!P63+Начало!Q63)</f>
        <v>-3.0436253265286317E-2</v>
      </c>
      <c r="I66" s="148">
        <f t="shared" si="1"/>
        <v>1.5251345818578079</v>
      </c>
      <c r="P66" s="144">
        <f t="shared" si="2"/>
        <v>610</v>
      </c>
      <c r="Q66" s="146">
        <f>'Главная динамическая таблица'!Y67</f>
        <v>10.548957675795139</v>
      </c>
      <c r="R66" s="146">
        <f>'Главная динамическая таблица'!Z67</f>
        <v>18.809763231424682</v>
      </c>
      <c r="S66" s="146">
        <f>'Главная динамическая таблица'!AK14</f>
        <v>2.3593725002518142</v>
      </c>
      <c r="T66" s="146">
        <f>'Главная динамическая таблица'!AL14</f>
        <v>-9.748013770049333</v>
      </c>
      <c r="U66" s="146">
        <f t="shared" si="3"/>
        <v>5.2744788378975693</v>
      </c>
      <c r="V66" s="146">
        <f t="shared" si="4"/>
        <v>-1.1796862501259071</v>
      </c>
      <c r="W66" s="146">
        <f t="shared" si="5"/>
        <v>4.0947925877716624</v>
      </c>
      <c r="X66" s="146">
        <f t="shared" si="6"/>
        <v>9.4048816157123412</v>
      </c>
      <c r="Y66" s="146">
        <f t="shared" si="7"/>
        <v>4.8740068850246665</v>
      </c>
      <c r="Z66" s="146">
        <f t="shared" si="8"/>
        <v>14.278888500737008</v>
      </c>
      <c r="AA66" s="146">
        <f t="shared" si="9"/>
        <v>14.854426382507986</v>
      </c>
      <c r="AB66" s="146">
        <f>W66*COS(Начало!P63)-Z66*SIN(Начало!P63)</f>
        <v>12.01726460940878</v>
      </c>
      <c r="AC66" s="146">
        <f>W66*SIN(Начало!P63)+Z66*COS(Начало!P63)</f>
        <v>-8.7315138699311809</v>
      </c>
    </row>
    <row r="67" spans="1:29" x14ac:dyDescent="0.45">
      <c r="A67" s="144">
        <f>'Главная динамическая таблица'!A68</f>
        <v>620</v>
      </c>
      <c r="B67" s="144">
        <f>Начало!J64</f>
        <v>-13.14</v>
      </c>
      <c r="C67" s="144">
        <f t="shared" si="0"/>
        <v>606.86</v>
      </c>
      <c r="D67" s="146">
        <f>-'Главная динамическая таблица'!G68</f>
        <v>-0.62972064086874724</v>
      </c>
      <c r="E67" s="146">
        <f>-'Главная динамическая таблица'!H68</f>
        <v>0.24913785596947638</v>
      </c>
      <c r="F67" s="146">
        <f>E67+(Начало!$F$3*Начало!$H$5*Начало!$H$6^2)/1000000</f>
        <v>1.1242382649284526</v>
      </c>
      <c r="G67" s="146">
        <f>D67*COS(Начало!P64+Начало!Q64)-(Конец!F67)*SIN(Начало!P64+Начало!Q64)</f>
        <v>1.2812574395006111</v>
      </c>
      <c r="H67" s="146">
        <f>D67*SIN(Начало!P64+Начало!Q64)+(Конец!F67)*COS(Начало!P64+Начало!Q64)</f>
        <v>0.13725573062652502</v>
      </c>
      <c r="I67" s="148">
        <f t="shared" si="1"/>
        <v>1.2885882825268447</v>
      </c>
      <c r="P67" s="144">
        <f t="shared" si="2"/>
        <v>620</v>
      </c>
      <c r="Q67" s="146">
        <f>'Главная динамическая таблица'!Y68</f>
        <v>8.1313725002518122</v>
      </c>
      <c r="R67" s="146">
        <f>'Главная динамическая таблица'!Z68</f>
        <v>33.682610565500362</v>
      </c>
      <c r="S67" s="146">
        <f>'Главная динамическая таблица'!AK15</f>
        <v>2.1360199928252452</v>
      </c>
      <c r="T67" s="146">
        <f>'Главная динамическая таблица'!AL15</f>
        <v>-9.2766096518661048</v>
      </c>
      <c r="U67" s="146">
        <f t="shared" si="3"/>
        <v>4.0656862501259061</v>
      </c>
      <c r="V67" s="146">
        <f t="shared" si="4"/>
        <v>-1.0680099964126226</v>
      </c>
      <c r="W67" s="146">
        <f t="shared" si="5"/>
        <v>2.9976762537132835</v>
      </c>
      <c r="X67" s="146">
        <f t="shared" si="6"/>
        <v>16.841305282750181</v>
      </c>
      <c r="Y67" s="146">
        <f t="shared" si="7"/>
        <v>4.6383048259330524</v>
      </c>
      <c r="Z67" s="146">
        <f t="shared" si="8"/>
        <v>21.479610108683232</v>
      </c>
      <c r="AA67" s="146">
        <f t="shared" si="9"/>
        <v>21.687777971547092</v>
      </c>
      <c r="AB67" s="146">
        <f>W67*COS(Начало!P64)-Z67*SIN(Начало!P64)</f>
        <v>20.632745548017901</v>
      </c>
      <c r="AC67" s="146">
        <f>W67*SIN(Начало!P64)+Z67*COS(Начало!P64)</f>
        <v>-6.6820299680464563</v>
      </c>
    </row>
    <row r="68" spans="1:29" x14ac:dyDescent="0.45">
      <c r="A68" s="144">
        <f>'Главная динамическая таблица'!A69</f>
        <v>630</v>
      </c>
      <c r="B68" s="144">
        <f>Начало!J65</f>
        <v>-13.27</v>
      </c>
      <c r="C68" s="144">
        <f t="shared" si="0"/>
        <v>616.73</v>
      </c>
      <c r="D68" s="146">
        <f>-'Главная динамическая таблица'!G69</f>
        <v>-0.55600333213754127</v>
      </c>
      <c r="E68" s="146">
        <f>-'Главная динамическая таблица'!H69</f>
        <v>0.13112626558026474</v>
      </c>
      <c r="F68" s="146">
        <f>E68+(Начало!$F$3*Начало!$H$5*Начало!$H$6^2)/1000000</f>
        <v>1.006226674539241</v>
      </c>
      <c r="G68" s="146">
        <f>D68*COS(Начало!P65+Начало!Q65)-(Конец!F68)*SIN(Начало!P65+Начало!Q65)</f>
        <v>1.106984698923541</v>
      </c>
      <c r="H68" s="146">
        <f>D68*SIN(Начало!P65+Начало!Q65)+(Конец!F68)*COS(Начало!P65+Начало!Q65)</f>
        <v>0.3101881723269051</v>
      </c>
      <c r="I68" s="148">
        <f t="shared" si="1"/>
        <v>1.1496224710322727</v>
      </c>
      <c r="P68" s="144">
        <f t="shared" si="2"/>
        <v>630</v>
      </c>
      <c r="Q68" s="146">
        <f>'Главная динамическая таблица'!Y69</f>
        <v>2.1360199928252452</v>
      </c>
      <c r="R68" s="146">
        <f>'Главная динамическая таблица'!Z69</f>
        <v>73.523390348133887</v>
      </c>
      <c r="S68" s="146">
        <f>'Главная динамическая таблица'!AK16</f>
        <v>-1.1562622934603439</v>
      </c>
      <c r="T68" s="146">
        <f>'Главная динамическая таблица'!AL16</f>
        <v>-8.4126417556737607</v>
      </c>
      <c r="U68" s="146">
        <f t="shared" si="3"/>
        <v>1.0680099964126226</v>
      </c>
      <c r="V68" s="146">
        <f t="shared" si="4"/>
        <v>0.57813114673017196</v>
      </c>
      <c r="W68" s="146">
        <f t="shared" si="5"/>
        <v>1.6461411431427946</v>
      </c>
      <c r="X68" s="146">
        <f t="shared" si="6"/>
        <v>36.761695174066944</v>
      </c>
      <c r="Y68" s="146">
        <f t="shared" si="7"/>
        <v>4.2063208778368804</v>
      </c>
      <c r="Z68" s="146">
        <f t="shared" si="8"/>
        <v>40.968016051903824</v>
      </c>
      <c r="AA68" s="146">
        <f t="shared" si="9"/>
        <v>41.001074618748675</v>
      </c>
      <c r="AB68" s="146">
        <f>W68*COS(Начало!P65)-Z68*SIN(Начало!P65)</f>
        <v>40.968016051903824</v>
      </c>
      <c r="AC68" s="146">
        <f>W68*SIN(Начало!P65)+Z68*COS(Начало!P65)</f>
        <v>-1.6461411431428121</v>
      </c>
    </row>
    <row r="69" spans="1:29" x14ac:dyDescent="0.45">
      <c r="A69" s="144">
        <f>'Главная динамическая таблица'!A70</f>
        <v>640</v>
      </c>
      <c r="B69" s="144">
        <f>Начало!J66</f>
        <v>-13.14</v>
      </c>
      <c r="C69" s="144">
        <f t="shared" si="0"/>
        <v>626.86</v>
      </c>
      <c r="D69" s="146">
        <f>-'Главная динамическая таблица'!G70</f>
        <v>-0.38893036447678958</v>
      </c>
      <c r="E69" s="146">
        <f>-'Главная динамическая таблица'!H70</f>
        <v>2.3273195809971479E-2</v>
      </c>
      <c r="F69" s="146">
        <f>E69+(Начало!$F$3*Начало!$H$5*Начало!$H$6^2)/1000000</f>
        <v>0.89837360476894768</v>
      </c>
      <c r="G69" s="146">
        <f>D69*COS(Начало!P66+Начало!Q66)-(Конец!F69)*SIN(Начало!P66+Начало!Q66)</f>
        <v>0.91832886667653901</v>
      </c>
      <c r="H69" s="146">
        <f>D69*SIN(Начало!P66+Начало!Q66)+(Конец!F69)*COS(Начало!P66+Начало!Q66)</f>
        <v>0.33913722117482942</v>
      </c>
      <c r="I69" s="148">
        <f t="shared" si="1"/>
        <v>0.97894941756844711</v>
      </c>
      <c r="P69" s="144">
        <f t="shared" si="2"/>
        <v>640</v>
      </c>
      <c r="Q69" s="146">
        <f>'Главная динамическая таблица'!Y70</f>
        <v>18.625737706539656</v>
      </c>
      <c r="R69" s="146">
        <f>'Главная динамическая таблица'!Z70</f>
        <v>83.730709875154659</v>
      </c>
      <c r="S69" s="146">
        <f>'Главная динамическая таблица'!AK17</f>
        <v>-4.0329385805453457</v>
      </c>
      <c r="T69" s="146">
        <f>'Главная динамическая таблица'!AL17</f>
        <v>-7.3752842539421968</v>
      </c>
      <c r="U69" s="146">
        <f t="shared" si="3"/>
        <v>9.3128688532698281</v>
      </c>
      <c r="V69" s="146">
        <f t="shared" si="4"/>
        <v>2.0164692902726729</v>
      </c>
      <c r="W69" s="146">
        <f t="shared" si="5"/>
        <v>11.3293381435425</v>
      </c>
      <c r="X69" s="146">
        <f t="shared" si="6"/>
        <v>41.86535493757733</v>
      </c>
      <c r="Y69" s="146">
        <f t="shared" si="7"/>
        <v>3.6876421269710984</v>
      </c>
      <c r="Z69" s="146">
        <f t="shared" si="8"/>
        <v>45.552997064548428</v>
      </c>
      <c r="AA69" s="146">
        <f t="shared" si="9"/>
        <v>46.940701361755181</v>
      </c>
      <c r="AB69" s="146">
        <f>W69*COS(Начало!P66)-Z69*SIN(Начало!P66)</f>
        <v>46.828263604908244</v>
      </c>
      <c r="AC69" s="146">
        <f>W69*SIN(Начало!P66)+Z69*COS(Начало!P66)</f>
        <v>-3.247025112731758</v>
      </c>
    </row>
    <row r="70" spans="1:29" x14ac:dyDescent="0.45">
      <c r="A70" s="144">
        <f>'Главная динамическая таблица'!A71</f>
        <v>650</v>
      </c>
      <c r="B70" s="144">
        <f>Начало!J67</f>
        <v>-12.59</v>
      </c>
      <c r="C70" s="144">
        <f t="shared" ref="C70:C76" si="10">A70+B70</f>
        <v>637.41</v>
      </c>
      <c r="D70" s="146">
        <f>-'Главная динамическая таблица'!G71</f>
        <v>-0.2574701782697057</v>
      </c>
      <c r="E70" s="146">
        <f>-'Главная динамическая таблица'!H71</f>
        <v>-3.9562434042538792E-2</v>
      </c>
      <c r="F70" s="146">
        <f>E70+(Начало!$F$3*Начало!$H$5*Начало!$H$6^2)/1000000</f>
        <v>0.83553797491643744</v>
      </c>
      <c r="G70" s="146">
        <f>D70*COS(Начало!P67+Начало!Q67)-(Конец!F70)*SIN(Начало!P67+Начало!Q67)</f>
        <v>0.7953545326061553</v>
      </c>
      <c r="H70" s="146">
        <f>D70*SIN(Начало!P67+Начало!Q67)+(Конец!F70)*COS(Начало!P67+Начало!Q67)</f>
        <v>0.36307818398871006</v>
      </c>
      <c r="I70" s="148">
        <f t="shared" ref="I70:I75" si="11">SQRT(G70^2+H70^2)</f>
        <v>0.8743080694044264</v>
      </c>
      <c r="P70" s="144">
        <f t="shared" ref="P70:P76" si="12">A70</f>
        <v>650</v>
      </c>
      <c r="Q70" s="146">
        <f>'Главная динамическая таблица'!Y71</f>
        <v>32.621061419454648</v>
      </c>
      <c r="R70" s="146">
        <f>'Главная динамическая таблица'!Z71</f>
        <v>74.312701571252092</v>
      </c>
      <c r="S70" s="146">
        <f>'Главная динамическая таблица'!AK18</f>
        <v>-6.0417070487373516</v>
      </c>
      <c r="T70" s="146">
        <f>'Главная динамическая таблица'!AL18</f>
        <v>-6.4635066089591398</v>
      </c>
      <c r="U70" s="146">
        <f t="shared" ref="U70:U76" si="13">Q70/2</f>
        <v>16.310530709727324</v>
      </c>
      <c r="V70" s="146">
        <f t="shared" ref="V70:V76" si="14">-S70/2</f>
        <v>3.0208535243686758</v>
      </c>
      <c r="W70" s="146">
        <f t="shared" ref="W70:W76" si="15">U70+V70</f>
        <v>19.331384234095999</v>
      </c>
      <c r="X70" s="146">
        <f t="shared" ref="X70:X76" si="16">R70/2</f>
        <v>37.156350785626046</v>
      </c>
      <c r="Y70" s="146">
        <f t="shared" ref="Y70:Y76" si="17">-T70/2</f>
        <v>3.2317533044795699</v>
      </c>
      <c r="Z70" s="146">
        <f t="shared" ref="Z70:Z76" si="18">X70+Y70</f>
        <v>40.388104090105614</v>
      </c>
      <c r="AA70" s="146">
        <f t="shared" ref="AA70:AA76" si="19">SQRT(W70^2+Z70^2)</f>
        <v>44.77612498195284</v>
      </c>
      <c r="AB70" s="146">
        <f>W70*COS(Начало!P67)-Z70*SIN(Начало!P67)</f>
        <v>44.564126187434489</v>
      </c>
      <c r="AC70" s="146">
        <f>W70*SIN(Начало!P67)+Z70*COS(Начало!P67)</f>
        <v>-4.3520139648071492</v>
      </c>
    </row>
    <row r="71" spans="1:29" x14ac:dyDescent="0.45">
      <c r="A71" s="144">
        <f>'Главная динамическая таблица'!A72</f>
        <v>660</v>
      </c>
      <c r="B71" s="144">
        <f>Начало!J68</f>
        <v>-11.37</v>
      </c>
      <c r="C71" s="144">
        <f t="shared" si="10"/>
        <v>648.63</v>
      </c>
      <c r="D71" s="146">
        <f>-'Главная динамическая таблица'!G72</f>
        <v>-0.17094827533336149</v>
      </c>
      <c r="E71" s="146">
        <f>-'Главная динамическая таблица'!H72</f>
        <v>-7.3294181853697557E-2</v>
      </c>
      <c r="F71" s="146">
        <f>E71+(Начало!$F$3*Начало!$H$5*Начало!$H$6^2)/1000000</f>
        <v>0.80180622710527871</v>
      </c>
      <c r="G71" s="146">
        <f>D71*COS(Начало!P68+Начало!Q68)-(Конец!F71)*SIN(Начало!P68+Начало!Q68)</f>
        <v>0.70518223232695709</v>
      </c>
      <c r="H71" s="146">
        <f>D71*SIN(Начало!P68+Начало!Q68)+(Конец!F71)*COS(Начало!P68+Начало!Q68)</f>
        <v>0.41813222534818123</v>
      </c>
      <c r="I71" s="148">
        <f t="shared" si="11"/>
        <v>0.81982713950213471</v>
      </c>
      <c r="P71" s="144">
        <f t="shared" si="12"/>
        <v>660</v>
      </c>
      <c r="Q71" s="146">
        <f>'Главная динамическая таблица'!Y72</f>
        <v>24.048292951262646</v>
      </c>
      <c r="R71" s="146">
        <f>'Главная динамическая таблица'!Z72</f>
        <v>34.838999022468236</v>
      </c>
      <c r="S71" s="146">
        <f>'Главная динамическая таблица'!AK19</f>
        <v>-6.9218136594857711</v>
      </c>
      <c r="T71" s="146">
        <f>'Главная динамическая таблица'!AL19</f>
        <v>-5.9162582130827603</v>
      </c>
      <c r="U71" s="146">
        <f t="shared" si="13"/>
        <v>12.024146475631323</v>
      </c>
      <c r="V71" s="146">
        <f t="shared" si="14"/>
        <v>3.4609068297428855</v>
      </c>
      <c r="W71" s="146">
        <f t="shared" si="15"/>
        <v>15.485053305374208</v>
      </c>
      <c r="X71" s="146">
        <f t="shared" si="16"/>
        <v>17.419499511234118</v>
      </c>
      <c r="Y71" s="146">
        <f t="shared" si="17"/>
        <v>2.9581291065413802</v>
      </c>
      <c r="Z71" s="146">
        <f t="shared" si="18"/>
        <v>20.3776286177755</v>
      </c>
      <c r="AA71" s="146">
        <f t="shared" si="19"/>
        <v>25.593644210121067</v>
      </c>
      <c r="AB71" s="146">
        <f>W71*COS(Начало!P68)-Z71*SIN(Начало!P68)</f>
        <v>25.39007070456546</v>
      </c>
      <c r="AC71" s="146">
        <f>W71*SIN(Начало!P68)+Z71*COS(Начало!P68)</f>
        <v>-3.2216352325225301</v>
      </c>
    </row>
    <row r="72" spans="1:29" x14ac:dyDescent="0.45">
      <c r="A72" s="144">
        <f>'Главная динамическая таблица'!A73</f>
        <v>670</v>
      </c>
      <c r="B72" s="144">
        <f>Начало!J69</f>
        <v>-10.16</v>
      </c>
      <c r="C72" s="144">
        <f t="shared" si="10"/>
        <v>659.84</v>
      </c>
      <c r="D72" s="146">
        <f>-'Главная динамическая таблица'!G73</f>
        <v>-0.19512592468761042</v>
      </c>
      <c r="E72" s="146">
        <f>-'Главная динамическая таблица'!H73</f>
        <v>-0.1541209749377826</v>
      </c>
      <c r="F72" s="146">
        <f>E72+(Начало!$F$3*Начало!$H$5*Начало!$H$6^2)/1000000</f>
        <v>0.72097943402119369</v>
      </c>
      <c r="G72" s="146">
        <f>D72*COS(Начало!P69+Начало!Q69)-(Конец!F72)*SIN(Начало!P69+Начало!Q69)</f>
        <v>0.5283000566329541</v>
      </c>
      <c r="H72" s="146">
        <f>D72*SIN(Начало!P69+Начало!Q69)+(Конец!F72)*COS(Начало!P69+Начало!Q69)</f>
        <v>0.52800049330311549</v>
      </c>
      <c r="I72" s="148">
        <f t="shared" si="11"/>
        <v>0.74691731186706056</v>
      </c>
      <c r="P72" s="144">
        <f t="shared" si="12"/>
        <v>670</v>
      </c>
      <c r="Q72" s="146">
        <f>'Главная динамическая таблица'!Y73</f>
        <v>18.053186340514227</v>
      </c>
      <c r="R72" s="146">
        <f>'Главная динамическая таблица'!Z73</f>
        <v>16.447499494632595</v>
      </c>
      <c r="S72" s="146">
        <f>'Главная динамическая таблица'!AK20</f>
        <v>-6.4101243824684584</v>
      </c>
      <c r="T72" s="146">
        <f>'Главная динамическая таблица'!AL20</f>
        <v>-5.9162582130827603</v>
      </c>
      <c r="U72" s="146">
        <f t="shared" si="13"/>
        <v>9.0265931702571134</v>
      </c>
      <c r="V72" s="146">
        <f t="shared" si="14"/>
        <v>3.2050621912342292</v>
      </c>
      <c r="W72" s="146">
        <f t="shared" si="15"/>
        <v>12.231655361491342</v>
      </c>
      <c r="X72" s="146">
        <f t="shared" si="16"/>
        <v>8.2237497473162975</v>
      </c>
      <c r="Y72" s="146">
        <f t="shared" si="17"/>
        <v>2.9581291065413802</v>
      </c>
      <c r="Z72" s="146">
        <f t="shared" si="18"/>
        <v>11.181878853857677</v>
      </c>
      <c r="AA72" s="146">
        <f t="shared" si="19"/>
        <v>16.572501548790072</v>
      </c>
      <c r="AB72" s="146">
        <f>W72*COS(Начало!P69)-Z72*SIN(Начало!P69)</f>
        <v>16.428172671949845</v>
      </c>
      <c r="AC72" s="146">
        <f>W72*SIN(Начало!P69)+Z72*COS(Начало!P69)</f>
        <v>-2.1824184395412516</v>
      </c>
    </row>
    <row r="73" spans="1:29" x14ac:dyDescent="0.45">
      <c r="A73" s="144">
        <f>'Главная динамическая таблица'!A74</f>
        <v>680</v>
      </c>
      <c r="B73" s="144">
        <f>Начало!J70</f>
        <v>-8.36</v>
      </c>
      <c r="C73" s="144">
        <f t="shared" si="10"/>
        <v>671.64</v>
      </c>
      <c r="D73" s="146">
        <f>-'Главная динамическая таблица'!G74</f>
        <v>-0.34059200267601131</v>
      </c>
      <c r="E73" s="146">
        <f>-'Главная динамическая таблица'!H74</f>
        <v>-0.43987739807298792</v>
      </c>
      <c r="F73" s="146">
        <f>E73+(Начало!$F$3*Начало!$H$5*Начало!$H$6^2)/1000000</f>
        <v>0.4352230108859883</v>
      </c>
      <c r="G73" s="146">
        <f>D73*COS(Начало!P70+Начало!Q70)-(Конец!F73)*SIN(Начало!P70+Начало!Q70)</f>
        <v>9.8951414600438298E-2</v>
      </c>
      <c r="H73" s="146">
        <f>D73*SIN(Начало!P70+Начало!Q70)+(Конец!F73)*COS(Начало!P70+Начало!Q70)</f>
        <v>0.54371922813166473</v>
      </c>
      <c r="I73" s="148">
        <f t="shared" si="11"/>
        <v>0.55264996289832602</v>
      </c>
      <c r="P73" s="144">
        <f t="shared" si="12"/>
        <v>680</v>
      </c>
      <c r="Q73" s="146">
        <f>'Главная динамическая таблица'!Y74</f>
        <v>13.509875617531547</v>
      </c>
      <c r="R73" s="146">
        <f>'Главная динамическая таблица'!Z74</f>
        <v>6.2158978745016942</v>
      </c>
      <c r="S73" s="146">
        <f>'Главная динамическая таблица'!AK21</f>
        <v>-5.1608067868102259</v>
      </c>
      <c r="T73" s="146">
        <f>'Главная динамическая таблица'!AL21</f>
        <v>-6.4635066089591335</v>
      </c>
      <c r="U73" s="146">
        <f t="shared" si="13"/>
        <v>6.7549378087657734</v>
      </c>
      <c r="V73" s="146">
        <f t="shared" si="14"/>
        <v>2.5804033934051129</v>
      </c>
      <c r="W73" s="146">
        <f t="shared" si="15"/>
        <v>9.3353412021708859</v>
      </c>
      <c r="X73" s="146">
        <f t="shared" si="16"/>
        <v>3.1079489372508471</v>
      </c>
      <c r="Y73" s="146">
        <f t="shared" si="17"/>
        <v>3.2317533044795668</v>
      </c>
      <c r="Z73" s="146">
        <f t="shared" si="18"/>
        <v>6.3397022417304143</v>
      </c>
      <c r="AA73" s="146">
        <f t="shared" si="19"/>
        <v>11.284521251464371</v>
      </c>
      <c r="AB73" s="146">
        <f>W73*COS(Начало!P70)-Z73*SIN(Начало!P70)</f>
        <v>11.226368302628934</v>
      </c>
      <c r="AC73" s="146">
        <f>W73*SIN(Начало!P70)+Z73*COS(Начало!P70)</f>
        <v>-1.1441479836451727</v>
      </c>
    </row>
    <row r="74" spans="1:29" x14ac:dyDescent="0.45">
      <c r="A74" s="144">
        <f>'Главная динамическая таблица'!A75</f>
        <v>690</v>
      </c>
      <c r="B74" s="144">
        <f>Начало!J71</f>
        <v>-6.41</v>
      </c>
      <c r="C74" s="144">
        <f t="shared" si="10"/>
        <v>683.59</v>
      </c>
      <c r="D74" s="146">
        <f>-'Главная динамическая таблица'!G75</f>
        <v>-0.75693087195264686</v>
      </c>
      <c r="E74" s="146">
        <f>-'Главная динамическая таблица'!H75</f>
        <v>-1.571801991021893</v>
      </c>
      <c r="F74" s="146">
        <f>E74+(Начало!$F$3*Начало!$H$5*Начало!$H$6^2)/1000000</f>
        <v>-0.69670158206291677</v>
      </c>
      <c r="G74" s="146">
        <f>D74*COS(Начало!P71+Начало!Q71)-(Конец!F74)*SIN(Начало!P71+Начало!Q71)</f>
        <v>-1.0227043021842941</v>
      </c>
      <c r="H74" s="146">
        <f>D74*SIN(Начало!P71+Начало!Q71)+(Конец!F74)*COS(Начало!P71+Начало!Q71)</f>
        <v>-0.11141521286476908</v>
      </c>
      <c r="I74" s="148">
        <f t="shared" si="11"/>
        <v>1.0287552864330591</v>
      </c>
      <c r="P74" s="144">
        <f t="shared" si="12"/>
        <v>690</v>
      </c>
      <c r="Q74" s="146">
        <f>'Главная динамическая таблица'!Y75</f>
        <v>10.391193213189768</v>
      </c>
      <c r="R74" s="146">
        <f>'Главная динамическая таблица'!Z75</f>
        <v>-1.1847287726634246</v>
      </c>
      <c r="S74" s="146">
        <f>'Главная динамическая таблица'!AK22</f>
        <v>-2.9773614658186798</v>
      </c>
      <c r="T74" s="146">
        <f>'Главная динамическая таблица'!AL22</f>
        <v>-7.3787046693681289</v>
      </c>
      <c r="U74" s="146">
        <f t="shared" si="13"/>
        <v>5.1955966065948838</v>
      </c>
      <c r="V74" s="146">
        <f t="shared" si="14"/>
        <v>1.4886807329093399</v>
      </c>
      <c r="W74" s="146">
        <f t="shared" si="15"/>
        <v>6.6842773395042236</v>
      </c>
      <c r="X74" s="146">
        <f t="shared" si="16"/>
        <v>-0.59236438633171229</v>
      </c>
      <c r="Y74" s="146">
        <f t="shared" si="17"/>
        <v>3.6893523346840644</v>
      </c>
      <c r="Z74" s="146">
        <f t="shared" si="18"/>
        <v>3.0969879483523521</v>
      </c>
      <c r="AA74" s="146">
        <f t="shared" si="19"/>
        <v>7.366878436871982</v>
      </c>
      <c r="AB74" s="146">
        <f>W74*COS(Начало!P71)-Z74*SIN(Начало!P71)</f>
        <v>7.337247956127495</v>
      </c>
      <c r="AC74" s="146">
        <f>W74*SIN(Начало!P71)+Z74*COS(Начало!P71)</f>
        <v>-0.6600684312647247</v>
      </c>
    </row>
    <row r="75" spans="1:29" x14ac:dyDescent="0.45">
      <c r="A75" s="144">
        <f>'Главная динамическая таблица'!A76</f>
        <v>700</v>
      </c>
      <c r="B75" s="144">
        <f>Начало!J72</f>
        <v>-4.34</v>
      </c>
      <c r="C75" s="144">
        <f t="shared" si="10"/>
        <v>695.66</v>
      </c>
      <c r="D75" s="146">
        <f>-'Главная динамическая таблица'!G76</f>
        <v>-1.0078953215274276</v>
      </c>
      <c r="E75" s="146">
        <f>-'Главная динамическая таблица'!H76</f>
        <v>-3.5421157605494811</v>
      </c>
      <c r="F75" s="146">
        <f>E75+(Начало!$F$3*Начало!$H$5*Начало!$H$6^2)/1000000</f>
        <v>-2.6670153515905048</v>
      </c>
      <c r="G75" s="146">
        <f>D75*COS(Начало!P72+Начало!Q72)-(Конец!F75)*SIN(Начало!P72+Начало!Q72)</f>
        <v>-2.0175211266874014</v>
      </c>
      <c r="H75" s="146">
        <f>D75*SIN(Начало!P72+Начало!Q72)+(Конец!F75)*COS(Начало!P72+Начало!Q72)</f>
        <v>-2.0145551290908625</v>
      </c>
      <c r="I75" s="148">
        <f t="shared" si="11"/>
        <v>2.8511092341010547</v>
      </c>
      <c r="P75" s="144">
        <f t="shared" si="12"/>
        <v>700</v>
      </c>
      <c r="Q75" s="146">
        <f>'Главная динамическая таблица'!Y76</f>
        <v>9.1426385341813194</v>
      </c>
      <c r="R75" s="146">
        <f>'Главная динамическая таблица'!Z76</f>
        <v>-5.7475318504711312</v>
      </c>
      <c r="S75" s="146">
        <f>'Главная динамическая таблица'!AK23</f>
        <v>-0.41676641879264015</v>
      </c>
      <c r="T75" s="146">
        <f>'Главная динамическая таблица'!AL23</f>
        <v>-8.4126417556737572</v>
      </c>
      <c r="U75" s="146">
        <f t="shared" si="13"/>
        <v>4.5713192670906597</v>
      </c>
      <c r="V75" s="146">
        <f t="shared" si="14"/>
        <v>0.20838320939632007</v>
      </c>
      <c r="W75" s="146">
        <f t="shared" si="15"/>
        <v>4.77970247648698</v>
      </c>
      <c r="X75" s="146">
        <f t="shared" si="16"/>
        <v>-2.8737659252355656</v>
      </c>
      <c r="Y75" s="146">
        <f t="shared" si="17"/>
        <v>4.2063208778368786</v>
      </c>
      <c r="Z75" s="146">
        <f t="shared" si="18"/>
        <v>1.332554952601313</v>
      </c>
      <c r="AA75" s="146">
        <f t="shared" si="19"/>
        <v>4.9619813044224639</v>
      </c>
      <c r="AB75" s="146">
        <f>W75*COS(Начало!P72)-Z75*SIN(Начало!P72)</f>
        <v>4.9472117825849775</v>
      </c>
      <c r="AC75" s="146">
        <f>W75*SIN(Начало!P72)+Z75*COS(Начало!P72)</f>
        <v>-0.38256247031096136</v>
      </c>
    </row>
    <row r="76" spans="1:29" x14ac:dyDescent="0.45">
      <c r="A76" s="147">
        <f>'Главная динамическая таблица'!A77</f>
        <v>710</v>
      </c>
      <c r="B76" s="144">
        <f>Начало!J73</f>
        <v>-2.19</v>
      </c>
      <c r="C76" s="144">
        <f t="shared" si="10"/>
        <v>707.81</v>
      </c>
      <c r="D76" s="146">
        <f>-'Главная динамическая таблица'!G77</f>
        <v>-0.77650810917322199</v>
      </c>
      <c r="E76" s="146">
        <f>-'Главная динамическая таблица'!H77</f>
        <v>-5.8427290337855533</v>
      </c>
      <c r="F76" s="146">
        <f>E76+(Начало!$F$3*Начало!$H$5*Начало!$H$6^2)/1000000</f>
        <v>-4.9676286248265775</v>
      </c>
      <c r="G76" s="146">
        <f>D76*COS(Начало!P73+Начало!Q73)-(Конец!F76)*SIN(Начало!P73+Начало!Q73)</f>
        <v>-1.8079356544616698</v>
      </c>
      <c r="H76" s="146">
        <f>D76*SIN(Начало!P73+Начало!Q73)+(Конец!F76)*COS(Начало!P73+Начало!Q73)</f>
        <v>-4.6916593724538895</v>
      </c>
      <c r="I76" s="148">
        <f>SQRT(G76^2+H76^2)</f>
        <v>5.0279517696382259</v>
      </c>
      <c r="P76" s="144">
        <f t="shared" si="12"/>
        <v>710</v>
      </c>
      <c r="Q76" s="146">
        <f>'Главная динамическая таблица'!Y77</f>
        <v>8.7632335812073574</v>
      </c>
      <c r="R76" s="146">
        <f>'Главная динамическая таблица'!Z77</f>
        <v>-8.918879515785969</v>
      </c>
      <c r="S76" s="146">
        <f>'Главная динамическая таблица'!AK24</f>
        <v>2.1360199928252412</v>
      </c>
      <c r="T76" s="146">
        <f>'Главная динамическая таблица'!AL24</f>
        <v>-9.2766096518661048</v>
      </c>
      <c r="U76" s="146">
        <f t="shared" si="13"/>
        <v>4.3816167906036787</v>
      </c>
      <c r="V76" s="146">
        <f t="shared" si="14"/>
        <v>-1.0680099964126206</v>
      </c>
      <c r="W76" s="146">
        <f t="shared" si="15"/>
        <v>3.3136067941910579</v>
      </c>
      <c r="X76" s="146">
        <f t="shared" si="16"/>
        <v>-4.4594397578929845</v>
      </c>
      <c r="Y76" s="146">
        <f t="shared" si="17"/>
        <v>4.6383048259330524</v>
      </c>
      <c r="Z76" s="146">
        <f t="shared" si="18"/>
        <v>0.17886506804006785</v>
      </c>
      <c r="AA76" s="146">
        <f t="shared" si="19"/>
        <v>3.3184307585173625</v>
      </c>
      <c r="AB76" s="146">
        <f>W76*COS(Начало!P73)-Z76*SIN(Начало!P73)</f>
        <v>3.294325254466711</v>
      </c>
      <c r="AC76" s="146">
        <f>W76*SIN(Начало!P73)+Z76*COS(Начало!P73)</f>
        <v>-0.39925407556712234</v>
      </c>
    </row>
    <row r="77" spans="1:29" x14ac:dyDescent="0.45">
      <c r="A77" s="149">
        <f>'Главная динамическая таблица'!A78</f>
        <v>720</v>
      </c>
      <c r="B77" s="146">
        <f>B5</f>
        <v>0</v>
      </c>
      <c r="C77" s="146">
        <f t="shared" ref="C77:I77" si="20">C5</f>
        <v>0</v>
      </c>
      <c r="D77" s="146">
        <f t="shared" si="20"/>
        <v>0</v>
      </c>
      <c r="E77" s="146">
        <f t="shared" si="20"/>
        <v>-12.33785721818113</v>
      </c>
      <c r="F77" s="146">
        <f t="shared" si="20"/>
        <v>-11.462756809222153</v>
      </c>
      <c r="G77" s="146">
        <f t="shared" si="20"/>
        <v>0</v>
      </c>
      <c r="H77" s="146">
        <f t="shared" si="20"/>
        <v>-11.462756809222153</v>
      </c>
      <c r="I77" s="146">
        <f t="shared" si="20"/>
        <v>11.462756809222153</v>
      </c>
      <c r="P77" s="149">
        <f t="shared" ref="P77" si="21">A77</f>
        <v>720</v>
      </c>
      <c r="Q77" s="146">
        <f>Q5</f>
        <v>9.3360199928252428</v>
      </c>
      <c r="R77" s="146">
        <f t="shared" ref="R77:AC77" si="22">R5</f>
        <v>-10.974637447038296</v>
      </c>
      <c r="S77" s="146">
        <f t="shared" si="22"/>
        <v>2.1360199928252412</v>
      </c>
      <c r="T77" s="146">
        <f t="shared" si="22"/>
        <v>-9.2766096518661048</v>
      </c>
      <c r="U77" s="146">
        <f t="shared" si="22"/>
        <v>4.6680099964126214</v>
      </c>
      <c r="V77" s="146">
        <f t="shared" si="22"/>
        <v>-1.0680099964126206</v>
      </c>
      <c r="W77" s="146">
        <f t="shared" si="22"/>
        <v>3.6000000000000005</v>
      </c>
      <c r="X77" s="146">
        <f t="shared" si="22"/>
        <v>-5.4873187235191478</v>
      </c>
      <c r="Y77" s="146">
        <f t="shared" si="22"/>
        <v>4.6383048259330524</v>
      </c>
      <c r="Z77" s="146">
        <f t="shared" si="22"/>
        <v>-0.84901389758609547</v>
      </c>
      <c r="AA77" s="146">
        <f t="shared" si="22"/>
        <v>3.6987598730242461</v>
      </c>
      <c r="AB77" s="146">
        <f t="shared" si="22"/>
        <v>3.6000000000000005</v>
      </c>
      <c r="AC77" s="146">
        <f t="shared" si="22"/>
        <v>-0.84901389758609547</v>
      </c>
    </row>
  </sheetData>
  <mergeCells count="20">
    <mergeCell ref="A4:C4"/>
    <mergeCell ref="D4:I4"/>
    <mergeCell ref="K4:N4"/>
    <mergeCell ref="AA3:AA4"/>
    <mergeCell ref="AB3:AB4"/>
    <mergeCell ref="AC3:AC4"/>
    <mergeCell ref="A1:F1"/>
    <mergeCell ref="G1:H1"/>
    <mergeCell ref="K1:N1"/>
    <mergeCell ref="AB1:AC1"/>
    <mergeCell ref="P3:P4"/>
    <mergeCell ref="Q3:R3"/>
    <mergeCell ref="S3:T3"/>
    <mergeCell ref="U3:U4"/>
    <mergeCell ref="V3:V4"/>
    <mergeCell ref="W3:W4"/>
    <mergeCell ref="X3:X4"/>
    <mergeCell ref="Y3:Y4"/>
    <mergeCell ref="Z3:Z4"/>
    <mergeCell ref="P1:Z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Начало</vt:lpstr>
      <vt:lpstr>Главная динамическая таблица</vt:lpstr>
      <vt:lpstr>Конец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2018-12-27T16:21:26Z</dcterms:modified>
</cp:coreProperties>
</file>